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D020324" sheetId="1" r:id="rId1"/>
  </sheets>
  <definedNames>
    <definedName name="_xlnm.Print_Area" localSheetId="0">'D020324'!$A$1:$L$82</definedName>
  </definedNames>
  <calcPr fullCalcOnLoad="1"/>
</workbook>
</file>

<file path=xl/sharedStrings.xml><?xml version="1.0" encoding="utf-8"?>
<sst xmlns="http://schemas.openxmlformats.org/spreadsheetml/2006/main" count="204" uniqueCount="54">
  <si>
    <t>DAILY EXCEPT SATURDAY AND SUNDAY - SCHOOL DAY, NON-RACE, NON-BOWL SCHEDULES</t>
  </si>
  <si>
    <t xml:space="preserve"> 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</si>
  <si>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</si>
  <si>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</si>
  <si>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</si>
  <si>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</si>
  <si>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</si>
  <si>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</si>
  <si>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</si>
  <si>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</si>
  <si>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</si>
  <si>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</si>
  <si>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</si>
  <si>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Line Name</t>
  </si>
  <si>
    <t>DX Line</t>
  </si>
  <si>
    <t>Revenue Minutes</t>
  </si>
  <si>
    <t>Non-Rev Minutes</t>
  </si>
  <si>
    <t>Non-Rev Miles</t>
  </si>
  <si>
    <t>AM Peak Buses</t>
  </si>
  <si>
    <t>PM Peak Buses</t>
  </si>
  <si>
    <t>Alameda Street - Los Angeles Street</t>
  </si>
  <si>
    <t>Los Angeles - Burbank - Sherman Oaks via Riverside Drive</t>
  </si>
  <si>
    <t>95-96</t>
  </si>
  <si>
    <t>Rosecrans Ave</t>
  </si>
  <si>
    <t>Alondra Blvd</t>
  </si>
  <si>
    <t>Artesia Blvd</t>
  </si>
  <si>
    <t>Plummer St - Coldwater Canyon Ave</t>
  </si>
  <si>
    <t>La Cañada - Pasadena - Monrovia - Duarte</t>
  </si>
  <si>
    <t>Willowbrook - Harbor City - San Pedro</t>
  </si>
  <si>
    <t>South Broadway / Main Loop - Artesia Transit Center</t>
  </si>
  <si>
    <t>Cedars-Sinai Medical Center - Laurel Canyon Blvd</t>
  </si>
  <si>
    <t>Aviation Blvd - Palos Verdes Peninsula</t>
  </si>
  <si>
    <t>Long Beach - L.A.X. via Sepulveda Blvd</t>
  </si>
  <si>
    <t>Willowbrook - Huntington Park - Lorena St - City Terrace</t>
  </si>
  <si>
    <t>Eastern Ave - Avenue 64 - Hill Ave</t>
  </si>
  <si>
    <t>Rosemead Blvd - Lakewood Blvd</t>
  </si>
  <si>
    <t>Monrovia - El Monte - Norwalk</t>
  </si>
  <si>
    <t>Rampart Blvd - Hoover St - Colorado St</t>
  </si>
  <si>
    <t>Grande Vista Ave USC Hospital Shuttle</t>
  </si>
  <si>
    <t>TOTAL</t>
  </si>
  <si>
    <t>Total</t>
  </si>
  <si>
    <t>Times</t>
  </si>
  <si>
    <t>PULLOUTS</t>
  </si>
  <si>
    <t>AM</t>
  </si>
  <si>
    <t>PM</t>
  </si>
  <si>
    <t>Compton - operated by First Transit</t>
  </si>
  <si>
    <t>18th/Georgia - operated by Transportation Concepts</t>
  </si>
  <si>
    <t>Sylmar - operated by Coach USA</t>
  </si>
  <si>
    <t>Commerce - operated by Coach USA</t>
  </si>
  <si>
    <t>Paramount - operated by MV Transportation</t>
  </si>
  <si>
    <t>SATURDAY - SCHOOL HOLIDAY, NON-RACE, NON-BOWL SCHEDULES</t>
  </si>
  <si>
    <t>SA Line</t>
  </si>
  <si>
    <t>SUNDAY - SCHOOL HOLIDAY, NON-RACE, NON-BOWL SCHEDULES</t>
  </si>
  <si>
    <t>SU Line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</si>
</sst>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5.5"/>
      <name val="Small Fonts"/>
      <family val="2"/>
    </font>
    <font>
      <sz val="12"/>
      <name val="Haettenschweil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4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horizontal="center" wrapText="1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 wrapText="1"/>
    </xf>
    <xf numFmtId="1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10.421875" style="0" customWidth="1"/>
    <col min="2" max="2" width="5.7109375" style="0" customWidth="1"/>
    <col min="3" max="3" width="7.421875" style="0" customWidth="1"/>
    <col min="4" max="6" width="6.7109375" style="0" customWidth="1"/>
    <col min="7" max="11" width="7.7109375" style="0" customWidth="1"/>
    <col min="12" max="12" width="27.8515625" style="0" customWidth="1"/>
  </cols>
  <sheetData>
    <row r="1" spans="2:22" ht="14.25" customHeight="1">
      <c r="B1" s="4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4" t="s">
        <v>1</v>
      </c>
      <c r="N1" t="s">
        <v>1</v>
      </c>
      <c r="O1" t="s">
        <v>1</v>
      </c>
      <c r="P1" s="6" t="s">
        <v>1</v>
      </c>
      <c r="Q1" t="s">
        <v>1</v>
      </c>
      <c r="R1" s="6" t="s">
        <v>1</v>
      </c>
      <c r="S1" s="5" t="s">
        <v>1</v>
      </c>
      <c r="T1" s="6" t="s">
        <v>1</v>
      </c>
      <c r="U1" s="5" t="s">
        <v>1</v>
      </c>
      <c r="V1" t="s">
        <v>1</v>
      </c>
    </row>
    <row r="2" spans="1:21" ht="27" customHeight="1">
      <c r="A2" s="26" t="s">
        <v>2</v>
      </c>
      <c r="B2" s="20" t="s">
        <v>3</v>
      </c>
      <c r="C2" s="21" t="s">
        <v>4</v>
      </c>
      <c r="D2" s="25" t="s">
        <v>5</v>
      </c>
      <c r="E2" s="22" t="s">
        <v>6</v>
      </c>
      <c r="F2" s="25" t="s">
        <v>7</v>
      </c>
      <c r="G2" s="17" t="s">
        <v>8</v>
      </c>
      <c r="H2" s="17" t="s">
        <v>9</v>
      </c>
      <c r="I2" s="17" t="s">
        <v>10</v>
      </c>
      <c r="J2" s="17" t="s">
        <v>11</v>
      </c>
      <c r="K2" s="17" t="s">
        <v>12</v>
      </c>
      <c r="L2" s="5" t="s">
        <v>13</v>
      </c>
      <c r="M2" s="23" t="s">
        <v>14</v>
      </c>
      <c r="N2" s="24" t="s">
        <v>4</v>
      </c>
      <c r="O2" s="17" t="s">
        <v>15</v>
      </c>
      <c r="P2" s="17" t="s">
        <v>16</v>
      </c>
      <c r="Q2" s="17" t="s">
        <v>11</v>
      </c>
      <c r="R2" s="17" t="s">
        <v>17</v>
      </c>
      <c r="S2" s="22" t="s">
        <v>18</v>
      </c>
      <c r="T2" s="22" t="s">
        <v>6</v>
      </c>
      <c r="U2" s="22" t="s">
        <v>19</v>
      </c>
    </row>
    <row r="3" spans="1:21" ht="12.75" customHeight="1">
      <c r="A3" s="29">
        <v>37339</v>
      </c>
      <c r="B3" s="10">
        <v>58</v>
      </c>
      <c r="C3" s="27">
        <f aca="true" t="shared" si="0" ref="C3:C20">N3</f>
        <v>97</v>
      </c>
      <c r="D3">
        <f aca="true" t="shared" si="1" ref="D3:D20">S3</f>
        <v>5</v>
      </c>
      <c r="E3">
        <f aca="true" t="shared" si="2" ref="E3:E20">T3</f>
        <v>5</v>
      </c>
      <c r="F3">
        <f aca="true" t="shared" si="3" ref="F3:F20">U3</f>
        <v>5</v>
      </c>
      <c r="G3" s="2">
        <f aca="true" t="shared" si="4" ref="G3:G20">(O3+P3)/60</f>
        <v>81.68333333333334</v>
      </c>
      <c r="H3" s="2">
        <f aca="true" t="shared" si="5" ref="H3:H20">O3/60</f>
        <v>76.95</v>
      </c>
      <c r="I3" s="2">
        <f aca="true" t="shared" si="6" ref="I3:I20">Q3+R3</f>
        <v>874.7</v>
      </c>
      <c r="J3" s="2">
        <f aca="true" t="shared" si="7" ref="J3:J20">Q3</f>
        <v>723.5</v>
      </c>
      <c r="K3" s="36">
        <v>9.1</v>
      </c>
      <c r="L3" s="38" t="s">
        <v>20</v>
      </c>
      <c r="M3">
        <v>58</v>
      </c>
      <c r="N3">
        <v>97</v>
      </c>
      <c r="O3" s="35">
        <v>4617</v>
      </c>
      <c r="P3" s="35">
        <v>284</v>
      </c>
      <c r="Q3" s="35">
        <v>723.5</v>
      </c>
      <c r="R3" s="35">
        <v>151.2</v>
      </c>
      <c r="S3" s="34">
        <v>5</v>
      </c>
      <c r="T3" s="34">
        <v>5</v>
      </c>
      <c r="U3" s="34">
        <v>5</v>
      </c>
    </row>
    <row r="4" spans="1:21" ht="12.75" customHeight="1">
      <c r="A4" s="29">
        <v>37339</v>
      </c>
      <c r="B4" s="10">
        <f aca="true" t="shared" si="8" ref="B4:B10">M4</f>
        <v>96</v>
      </c>
      <c r="C4" s="27" t="str">
        <f t="shared" si="0"/>
        <v>95-96</v>
      </c>
      <c r="D4">
        <f t="shared" si="1"/>
        <v>11</v>
      </c>
      <c r="E4">
        <f t="shared" si="2"/>
        <v>7</v>
      </c>
      <c r="F4">
        <f t="shared" si="3"/>
        <v>10</v>
      </c>
      <c r="G4" s="2">
        <f t="shared" si="4"/>
        <v>137.93333333333334</v>
      </c>
      <c r="H4" s="2">
        <f t="shared" si="5"/>
        <v>124.28333333333333</v>
      </c>
      <c r="I4" s="2">
        <f t="shared" si="6"/>
        <v>2057.3</v>
      </c>
      <c r="J4" s="2">
        <f t="shared" si="7"/>
        <v>1579.2</v>
      </c>
      <c r="K4" s="19">
        <v>27.4</v>
      </c>
      <c r="L4" s="18" t="s">
        <v>21</v>
      </c>
      <c r="M4">
        <v>96</v>
      </c>
      <c r="N4" s="37" t="s">
        <v>22</v>
      </c>
      <c r="O4">
        <v>7457</v>
      </c>
      <c r="P4">
        <v>819</v>
      </c>
      <c r="Q4">
        <v>1579.2</v>
      </c>
      <c r="R4">
        <v>478.1</v>
      </c>
      <c r="S4">
        <f>4+7</f>
        <v>11</v>
      </c>
      <c r="T4">
        <f>3+4</f>
        <v>7</v>
      </c>
      <c r="U4">
        <f>4+6</f>
        <v>10</v>
      </c>
    </row>
    <row r="5" spans="1:21" ht="12.75">
      <c r="A5" s="29">
        <v>37339</v>
      </c>
      <c r="B5" s="10">
        <f t="shared" si="8"/>
        <v>125</v>
      </c>
      <c r="C5" s="27">
        <f t="shared" si="0"/>
        <v>91</v>
      </c>
      <c r="D5">
        <f t="shared" si="1"/>
        <v>14</v>
      </c>
      <c r="E5">
        <f t="shared" si="2"/>
        <v>10</v>
      </c>
      <c r="F5">
        <f t="shared" si="3"/>
        <v>14</v>
      </c>
      <c r="G5" s="2">
        <f t="shared" si="4"/>
        <v>179.79166666666666</v>
      </c>
      <c r="H5" s="2">
        <f t="shared" si="5"/>
        <v>163.11666666666667</v>
      </c>
      <c r="I5" s="2">
        <f t="shared" si="6"/>
        <v>2838.3</v>
      </c>
      <c r="J5" s="2">
        <f t="shared" si="7"/>
        <v>2300</v>
      </c>
      <c r="K5" s="12">
        <v>32.3</v>
      </c>
      <c r="L5" s="18" t="s">
        <v>23</v>
      </c>
      <c r="M5">
        <v>125</v>
      </c>
      <c r="N5">
        <v>91</v>
      </c>
      <c r="O5">
        <v>9787</v>
      </c>
      <c r="P5">
        <v>1000.5</v>
      </c>
      <c r="Q5">
        <v>2300</v>
      </c>
      <c r="R5">
        <v>538.3</v>
      </c>
      <c r="S5">
        <v>14</v>
      </c>
      <c r="T5">
        <v>10</v>
      </c>
      <c r="U5">
        <v>14</v>
      </c>
    </row>
    <row r="6" spans="1:21" ht="12.75">
      <c r="A6" s="29">
        <v>37339</v>
      </c>
      <c r="B6" s="10">
        <f t="shared" si="8"/>
        <v>128</v>
      </c>
      <c r="C6" s="27">
        <f t="shared" si="0"/>
        <v>91</v>
      </c>
      <c r="D6">
        <f t="shared" si="1"/>
        <v>4</v>
      </c>
      <c r="E6">
        <f t="shared" si="2"/>
        <v>3</v>
      </c>
      <c r="F6">
        <f t="shared" si="3"/>
        <v>3</v>
      </c>
      <c r="G6" s="2">
        <f t="shared" si="4"/>
        <v>44.38333333333333</v>
      </c>
      <c r="H6" s="2">
        <f t="shared" si="5"/>
        <v>41.95</v>
      </c>
      <c r="I6" s="2">
        <f t="shared" si="6"/>
        <v>600.7</v>
      </c>
      <c r="J6" s="2">
        <f t="shared" si="7"/>
        <v>529.1</v>
      </c>
      <c r="K6" s="12">
        <v>14.3</v>
      </c>
      <c r="L6" s="18" t="s">
        <v>24</v>
      </c>
      <c r="M6">
        <v>128</v>
      </c>
      <c r="N6">
        <v>91</v>
      </c>
      <c r="O6">
        <v>2517</v>
      </c>
      <c r="P6">
        <v>146</v>
      </c>
      <c r="Q6">
        <v>529.1</v>
      </c>
      <c r="R6">
        <v>71.6</v>
      </c>
      <c r="S6">
        <v>4</v>
      </c>
      <c r="T6">
        <v>3</v>
      </c>
      <c r="U6">
        <v>3</v>
      </c>
    </row>
    <row r="7" spans="1:21" ht="12.75">
      <c r="A7" s="29">
        <v>37339</v>
      </c>
      <c r="B7" s="10">
        <f t="shared" si="8"/>
        <v>130</v>
      </c>
      <c r="C7" s="27">
        <f t="shared" si="0"/>
        <v>91</v>
      </c>
      <c r="D7">
        <f t="shared" si="1"/>
        <v>10</v>
      </c>
      <c r="E7">
        <f t="shared" si="2"/>
        <v>5</v>
      </c>
      <c r="F7">
        <f t="shared" si="3"/>
        <v>10</v>
      </c>
      <c r="G7" s="2">
        <f t="shared" si="4"/>
        <v>131.31666666666666</v>
      </c>
      <c r="H7" s="2">
        <f t="shared" si="5"/>
        <v>116.96666666666667</v>
      </c>
      <c r="I7" s="2">
        <f t="shared" si="6"/>
        <v>2022.6</v>
      </c>
      <c r="J7" s="2">
        <f t="shared" si="7"/>
        <v>1604.2</v>
      </c>
      <c r="K7" s="12">
        <v>31.5</v>
      </c>
      <c r="L7" s="18" t="s">
        <v>25</v>
      </c>
      <c r="M7">
        <v>130</v>
      </c>
      <c r="N7">
        <v>91</v>
      </c>
      <c r="O7">
        <v>7018</v>
      </c>
      <c r="P7">
        <v>861</v>
      </c>
      <c r="Q7">
        <v>1604.2</v>
      </c>
      <c r="R7">
        <v>418.4</v>
      </c>
      <c r="S7">
        <v>10</v>
      </c>
      <c r="T7">
        <v>5</v>
      </c>
      <c r="U7">
        <v>10</v>
      </c>
    </row>
    <row r="8" spans="1:21" ht="12.75">
      <c r="A8" s="29">
        <v>37339</v>
      </c>
      <c r="B8" s="10">
        <f t="shared" si="8"/>
        <v>167</v>
      </c>
      <c r="C8" s="27">
        <f t="shared" si="0"/>
        <v>95</v>
      </c>
      <c r="D8">
        <f t="shared" si="1"/>
        <v>8</v>
      </c>
      <c r="E8">
        <f t="shared" si="2"/>
        <v>4</v>
      </c>
      <c r="F8">
        <f t="shared" si="3"/>
        <v>7</v>
      </c>
      <c r="G8" s="2">
        <f t="shared" si="4"/>
        <v>89.7</v>
      </c>
      <c r="H8" s="2">
        <f t="shared" si="5"/>
        <v>79.15</v>
      </c>
      <c r="I8" s="2">
        <f t="shared" si="6"/>
        <v>1501.1</v>
      </c>
      <c r="J8" s="2">
        <f t="shared" si="7"/>
        <v>1161.3</v>
      </c>
      <c r="K8" s="12">
        <v>21.4</v>
      </c>
      <c r="L8" s="18" t="s">
        <v>26</v>
      </c>
      <c r="M8">
        <v>167</v>
      </c>
      <c r="N8">
        <v>95</v>
      </c>
      <c r="O8">
        <v>4749</v>
      </c>
      <c r="P8">
        <v>633</v>
      </c>
      <c r="Q8">
        <v>1161.3</v>
      </c>
      <c r="R8">
        <v>339.8</v>
      </c>
      <c r="S8">
        <v>8</v>
      </c>
      <c r="T8">
        <v>4</v>
      </c>
      <c r="U8">
        <v>7</v>
      </c>
    </row>
    <row r="9" spans="1:21" ht="12.75">
      <c r="A9" s="29">
        <v>37339</v>
      </c>
      <c r="B9" s="10">
        <f t="shared" si="8"/>
        <v>177</v>
      </c>
      <c r="C9" s="39" t="str">
        <f t="shared" si="0"/>
        <v>95-96</v>
      </c>
      <c r="D9">
        <f t="shared" si="1"/>
        <v>4</v>
      </c>
      <c r="E9">
        <f t="shared" si="2"/>
        <v>3</v>
      </c>
      <c r="F9">
        <f t="shared" si="3"/>
        <v>3</v>
      </c>
      <c r="G9" s="2">
        <f t="shared" si="4"/>
        <v>46.28333333333333</v>
      </c>
      <c r="H9" s="2">
        <f t="shared" si="5"/>
        <v>41.61666666666667</v>
      </c>
      <c r="I9" s="2">
        <f t="shared" si="6"/>
        <v>780.3</v>
      </c>
      <c r="J9" s="2">
        <f t="shared" si="7"/>
        <v>622.5</v>
      </c>
      <c r="K9" s="19">
        <v>20.75</v>
      </c>
      <c r="L9" s="18" t="s">
        <v>27</v>
      </c>
      <c r="M9">
        <v>177</v>
      </c>
      <c r="N9" s="37" t="s">
        <v>22</v>
      </c>
      <c r="O9">
        <v>2497</v>
      </c>
      <c r="P9">
        <v>280</v>
      </c>
      <c r="Q9">
        <v>622.5</v>
      </c>
      <c r="R9">
        <v>157.8</v>
      </c>
      <c r="S9">
        <v>4</v>
      </c>
      <c r="T9">
        <v>3</v>
      </c>
      <c r="U9">
        <v>3</v>
      </c>
    </row>
    <row r="10" spans="1:21" ht="12.75">
      <c r="A10" s="29">
        <v>37339</v>
      </c>
      <c r="B10" s="10">
        <f t="shared" si="8"/>
        <v>205</v>
      </c>
      <c r="C10" s="27">
        <f t="shared" si="0"/>
        <v>91</v>
      </c>
      <c r="D10">
        <f t="shared" si="1"/>
        <v>11</v>
      </c>
      <c r="E10">
        <f t="shared" si="2"/>
        <v>6</v>
      </c>
      <c r="F10">
        <f t="shared" si="3"/>
        <v>9</v>
      </c>
      <c r="G10" s="2">
        <f t="shared" si="4"/>
        <v>134.34166666666667</v>
      </c>
      <c r="H10" s="2">
        <f t="shared" si="5"/>
        <v>125.48333333333333</v>
      </c>
      <c r="I10" s="2">
        <f t="shared" si="6"/>
        <v>2110.95</v>
      </c>
      <c r="J10" s="2">
        <f t="shared" si="7"/>
        <v>1847.2</v>
      </c>
      <c r="K10" s="19">
        <v>28.35</v>
      </c>
      <c r="L10" s="18" t="s">
        <v>28</v>
      </c>
      <c r="M10">
        <v>205</v>
      </c>
      <c r="N10">
        <v>91</v>
      </c>
      <c r="O10">
        <v>7529</v>
      </c>
      <c r="P10">
        <v>531.5</v>
      </c>
      <c r="Q10">
        <v>1847.2</v>
      </c>
      <c r="R10">
        <v>263.75</v>
      </c>
      <c r="S10">
        <v>11</v>
      </c>
      <c r="T10">
        <v>6</v>
      </c>
      <c r="U10">
        <v>9</v>
      </c>
    </row>
    <row r="11" spans="1:21" ht="12.75">
      <c r="A11" s="29">
        <v>37339</v>
      </c>
      <c r="B11" s="10">
        <v>214</v>
      </c>
      <c r="C11" s="27">
        <f t="shared" si="0"/>
        <v>96</v>
      </c>
      <c r="D11">
        <f t="shared" si="1"/>
        <v>4</v>
      </c>
      <c r="E11">
        <f t="shared" si="2"/>
        <v>2</v>
      </c>
      <c r="F11">
        <f t="shared" si="3"/>
        <v>4</v>
      </c>
      <c r="G11" s="2">
        <f t="shared" si="4"/>
        <v>48.1</v>
      </c>
      <c r="H11" s="2">
        <f t="shared" si="5"/>
        <v>42.3</v>
      </c>
      <c r="I11" s="2">
        <f t="shared" si="6"/>
        <v>1058.3</v>
      </c>
      <c r="J11" s="2">
        <f t="shared" si="7"/>
        <v>862.7</v>
      </c>
      <c r="K11" s="19">
        <v>10.7</v>
      </c>
      <c r="L11" s="18" t="s">
        <v>29</v>
      </c>
      <c r="M11">
        <v>214</v>
      </c>
      <c r="N11">
        <v>96</v>
      </c>
      <c r="O11">
        <v>2538</v>
      </c>
      <c r="P11">
        <v>348</v>
      </c>
      <c r="Q11">
        <v>862.7</v>
      </c>
      <c r="R11">
        <v>195.6</v>
      </c>
      <c r="S11">
        <v>4</v>
      </c>
      <c r="T11">
        <v>2</v>
      </c>
      <c r="U11">
        <v>4</v>
      </c>
    </row>
    <row r="12" spans="1:21" ht="12.75">
      <c r="A12" s="29">
        <v>37339</v>
      </c>
      <c r="B12" s="10">
        <f aca="true" t="shared" si="9" ref="B12:B20">M12</f>
        <v>218</v>
      </c>
      <c r="C12" s="27">
        <f t="shared" si="0"/>
        <v>94</v>
      </c>
      <c r="D12">
        <f t="shared" si="1"/>
        <v>6</v>
      </c>
      <c r="E12">
        <f t="shared" si="2"/>
        <v>3</v>
      </c>
      <c r="F12">
        <f t="shared" si="3"/>
        <v>6</v>
      </c>
      <c r="G12" s="2">
        <f t="shared" si="4"/>
        <v>66.5</v>
      </c>
      <c r="H12" s="2">
        <f t="shared" si="5"/>
        <v>57.266666666666666</v>
      </c>
      <c r="I12" s="2">
        <f t="shared" si="6"/>
        <v>948</v>
      </c>
      <c r="J12" s="2">
        <f t="shared" si="7"/>
        <v>710.5</v>
      </c>
      <c r="K12" s="19">
        <f>17.9/2</f>
        <v>8.95</v>
      </c>
      <c r="L12" s="18" t="s">
        <v>30</v>
      </c>
      <c r="M12">
        <v>218</v>
      </c>
      <c r="N12">
        <v>94</v>
      </c>
      <c r="O12">
        <v>3436</v>
      </c>
      <c r="P12">
        <v>554</v>
      </c>
      <c r="Q12">
        <v>710.5</v>
      </c>
      <c r="R12">
        <v>237.5</v>
      </c>
      <c r="S12">
        <v>6</v>
      </c>
      <c r="T12">
        <v>3</v>
      </c>
      <c r="U12">
        <v>6</v>
      </c>
    </row>
    <row r="13" spans="1:21" ht="12.75">
      <c r="A13" s="29">
        <v>37339</v>
      </c>
      <c r="B13" s="10">
        <f t="shared" si="9"/>
        <v>225</v>
      </c>
      <c r="C13" s="27">
        <f t="shared" si="0"/>
        <v>91</v>
      </c>
      <c r="D13">
        <f t="shared" si="1"/>
        <v>6</v>
      </c>
      <c r="E13">
        <f t="shared" si="2"/>
        <v>5</v>
      </c>
      <c r="F13">
        <f t="shared" si="3"/>
        <v>5</v>
      </c>
      <c r="G13" s="2">
        <f t="shared" si="4"/>
        <v>83.19166666666666</v>
      </c>
      <c r="H13" s="2">
        <f t="shared" si="5"/>
        <v>72.31666666666666</v>
      </c>
      <c r="I13" s="2">
        <f t="shared" si="6"/>
        <v>1509.25</v>
      </c>
      <c r="J13" s="2">
        <f t="shared" si="7"/>
        <v>1173.1</v>
      </c>
      <c r="K13" s="12">
        <v>30.4</v>
      </c>
      <c r="L13" s="18" t="s">
        <v>31</v>
      </c>
      <c r="M13">
        <v>225</v>
      </c>
      <c r="N13">
        <v>91</v>
      </c>
      <c r="O13">
        <v>4339</v>
      </c>
      <c r="P13">
        <v>652.5</v>
      </c>
      <c r="Q13">
        <v>1173.1</v>
      </c>
      <c r="R13">
        <v>336.15</v>
      </c>
      <c r="S13">
        <v>6</v>
      </c>
      <c r="T13">
        <v>5</v>
      </c>
      <c r="U13">
        <v>5</v>
      </c>
    </row>
    <row r="14" spans="1:21" ht="12.75">
      <c r="A14" s="29">
        <v>37339</v>
      </c>
      <c r="B14" s="10">
        <f t="shared" si="9"/>
        <v>232</v>
      </c>
      <c r="C14" s="27">
        <f t="shared" si="0"/>
        <v>91</v>
      </c>
      <c r="D14">
        <f t="shared" si="1"/>
        <v>13</v>
      </c>
      <c r="E14">
        <f t="shared" si="2"/>
        <v>8</v>
      </c>
      <c r="F14">
        <f t="shared" si="3"/>
        <v>15</v>
      </c>
      <c r="G14" s="2">
        <f t="shared" si="4"/>
        <v>179.225</v>
      </c>
      <c r="H14" s="2">
        <f t="shared" si="5"/>
        <v>163.5</v>
      </c>
      <c r="I14" s="2">
        <f t="shared" si="6"/>
        <v>2775.2999999999997</v>
      </c>
      <c r="J14" s="2">
        <f t="shared" si="7"/>
        <v>2287.1</v>
      </c>
      <c r="K14" s="19">
        <v>24.8</v>
      </c>
      <c r="L14" s="18" t="s">
        <v>32</v>
      </c>
      <c r="M14">
        <v>232</v>
      </c>
      <c r="N14">
        <v>91</v>
      </c>
      <c r="O14">
        <v>9810</v>
      </c>
      <c r="P14">
        <v>943.5</v>
      </c>
      <c r="Q14">
        <v>2287.1</v>
      </c>
      <c r="R14">
        <v>488.2</v>
      </c>
      <c r="S14">
        <v>13</v>
      </c>
      <c r="T14">
        <v>8</v>
      </c>
      <c r="U14">
        <v>15</v>
      </c>
    </row>
    <row r="15" spans="1:21" ht="12.75">
      <c r="A15" s="29">
        <v>37339</v>
      </c>
      <c r="B15" s="10">
        <f t="shared" si="9"/>
        <v>254</v>
      </c>
      <c r="C15" s="27">
        <f t="shared" si="0"/>
        <v>91</v>
      </c>
      <c r="D15">
        <f t="shared" si="1"/>
        <v>4</v>
      </c>
      <c r="E15">
        <f t="shared" si="2"/>
        <v>3</v>
      </c>
      <c r="F15">
        <f t="shared" si="3"/>
        <v>4</v>
      </c>
      <c r="G15" s="2">
        <f t="shared" si="4"/>
        <v>55.25</v>
      </c>
      <c r="H15" s="2">
        <f t="shared" si="5"/>
        <v>52.016666666666666</v>
      </c>
      <c r="I15" s="2">
        <f t="shared" si="6"/>
        <v>698.9</v>
      </c>
      <c r="J15" s="2">
        <f t="shared" si="7"/>
        <v>606</v>
      </c>
      <c r="K15" s="19">
        <v>17.55</v>
      </c>
      <c r="L15" s="18" t="s">
        <v>33</v>
      </c>
      <c r="M15">
        <v>254</v>
      </c>
      <c r="N15">
        <v>91</v>
      </c>
      <c r="O15">
        <v>3121</v>
      </c>
      <c r="P15">
        <v>194</v>
      </c>
      <c r="Q15">
        <v>606</v>
      </c>
      <c r="R15">
        <v>92.9</v>
      </c>
      <c r="S15">
        <v>4</v>
      </c>
      <c r="T15">
        <v>3</v>
      </c>
      <c r="U15">
        <v>4</v>
      </c>
    </row>
    <row r="16" spans="1:21" ht="12.75">
      <c r="A16" s="29">
        <v>37339</v>
      </c>
      <c r="B16" s="10">
        <f t="shared" si="9"/>
        <v>256</v>
      </c>
      <c r="C16" s="39">
        <f>N16</f>
        <v>96</v>
      </c>
      <c r="D16">
        <f t="shared" si="1"/>
        <v>6</v>
      </c>
      <c r="E16">
        <f t="shared" si="2"/>
        <v>5</v>
      </c>
      <c r="F16">
        <f t="shared" si="3"/>
        <v>5</v>
      </c>
      <c r="G16" s="2">
        <f t="shared" si="4"/>
        <v>87.31666666666666</v>
      </c>
      <c r="H16" s="2">
        <f t="shared" si="5"/>
        <v>81.81666666666666</v>
      </c>
      <c r="I16" s="2">
        <f t="shared" si="6"/>
        <v>1188.5</v>
      </c>
      <c r="J16" s="2">
        <f t="shared" si="7"/>
        <v>1034.9</v>
      </c>
      <c r="K16" s="19">
        <v>22</v>
      </c>
      <c r="L16" s="18" t="s">
        <v>34</v>
      </c>
      <c r="M16">
        <v>256</v>
      </c>
      <c r="N16">
        <v>96</v>
      </c>
      <c r="O16">
        <v>4909</v>
      </c>
      <c r="P16">
        <v>330</v>
      </c>
      <c r="Q16">
        <v>1034.9</v>
      </c>
      <c r="R16">
        <v>153.6</v>
      </c>
      <c r="S16">
        <v>6</v>
      </c>
      <c r="T16">
        <v>5</v>
      </c>
      <c r="U16">
        <v>5</v>
      </c>
    </row>
    <row r="17" spans="1:21" ht="12.75">
      <c r="A17" s="29">
        <v>37339</v>
      </c>
      <c r="B17" s="10">
        <f t="shared" si="9"/>
        <v>266</v>
      </c>
      <c r="C17" s="27">
        <f t="shared" si="0"/>
        <v>91</v>
      </c>
      <c r="D17">
        <f t="shared" si="1"/>
        <v>7</v>
      </c>
      <c r="E17">
        <f t="shared" si="2"/>
        <v>5</v>
      </c>
      <c r="F17">
        <f t="shared" si="3"/>
        <v>5</v>
      </c>
      <c r="G17" s="2">
        <f t="shared" si="4"/>
        <v>100.85</v>
      </c>
      <c r="H17" s="2">
        <f t="shared" si="5"/>
        <v>89.03333333333333</v>
      </c>
      <c r="I17" s="2">
        <f t="shared" si="6"/>
        <v>1561.7</v>
      </c>
      <c r="J17" s="2">
        <f t="shared" si="7"/>
        <v>1210</v>
      </c>
      <c r="K17" s="12">
        <v>22.4</v>
      </c>
      <c r="L17" s="18" t="s">
        <v>35</v>
      </c>
      <c r="M17">
        <v>266</v>
      </c>
      <c r="N17">
        <v>91</v>
      </c>
      <c r="O17">
        <v>5342</v>
      </c>
      <c r="P17">
        <v>709</v>
      </c>
      <c r="Q17">
        <v>1210</v>
      </c>
      <c r="R17">
        <v>351.7</v>
      </c>
      <c r="S17">
        <v>7</v>
      </c>
      <c r="T17">
        <v>5</v>
      </c>
      <c r="U17">
        <v>5</v>
      </c>
    </row>
    <row r="18" spans="1:21" ht="12.75">
      <c r="A18" s="29">
        <v>37339</v>
      </c>
      <c r="B18" s="10">
        <f t="shared" si="9"/>
        <v>270</v>
      </c>
      <c r="C18" s="27">
        <f t="shared" si="0"/>
        <v>91</v>
      </c>
      <c r="D18">
        <f t="shared" si="1"/>
        <v>5</v>
      </c>
      <c r="E18">
        <f t="shared" si="2"/>
        <v>4</v>
      </c>
      <c r="F18">
        <f t="shared" si="3"/>
        <v>6</v>
      </c>
      <c r="G18" s="2">
        <f t="shared" si="4"/>
        <v>80.9</v>
      </c>
      <c r="H18" s="2">
        <f t="shared" si="5"/>
        <v>73.41666666666667</v>
      </c>
      <c r="I18" s="2">
        <f t="shared" si="6"/>
        <v>1186.5</v>
      </c>
      <c r="J18" s="2">
        <f t="shared" si="7"/>
        <v>918.8</v>
      </c>
      <c r="K18" s="19">
        <v>23.9</v>
      </c>
      <c r="L18" s="18" t="s">
        <v>36</v>
      </c>
      <c r="M18">
        <v>270</v>
      </c>
      <c r="N18">
        <v>91</v>
      </c>
      <c r="O18">
        <v>4405</v>
      </c>
      <c r="P18">
        <v>449</v>
      </c>
      <c r="Q18">
        <v>918.8</v>
      </c>
      <c r="R18">
        <v>267.7</v>
      </c>
      <c r="S18">
        <v>5</v>
      </c>
      <c r="T18">
        <v>4</v>
      </c>
      <c r="U18">
        <v>6</v>
      </c>
    </row>
    <row r="19" spans="1:21" ht="12.75">
      <c r="A19" s="29">
        <v>37339</v>
      </c>
      <c r="B19" s="10">
        <f t="shared" si="9"/>
        <v>603</v>
      </c>
      <c r="C19" s="27">
        <f t="shared" si="0"/>
        <v>94</v>
      </c>
      <c r="D19">
        <f t="shared" si="1"/>
        <v>9</v>
      </c>
      <c r="E19">
        <f t="shared" si="2"/>
        <v>7</v>
      </c>
      <c r="F19">
        <f t="shared" si="3"/>
        <v>9</v>
      </c>
      <c r="G19" s="2">
        <f t="shared" si="4"/>
        <v>126.2</v>
      </c>
      <c r="H19" s="2">
        <f t="shared" si="5"/>
        <v>120.2</v>
      </c>
      <c r="I19" s="2">
        <f t="shared" si="6"/>
        <v>1408</v>
      </c>
      <c r="J19" s="2">
        <f t="shared" si="7"/>
        <v>1269.4</v>
      </c>
      <c r="K19" s="19">
        <f>23.3/2</f>
        <v>11.65</v>
      </c>
      <c r="L19" s="18" t="s">
        <v>37</v>
      </c>
      <c r="M19">
        <v>603</v>
      </c>
      <c r="N19">
        <v>94</v>
      </c>
      <c r="O19">
        <v>7212</v>
      </c>
      <c r="P19">
        <v>360</v>
      </c>
      <c r="Q19">
        <v>1269.4</v>
      </c>
      <c r="R19">
        <v>138.6</v>
      </c>
      <c r="S19">
        <v>9</v>
      </c>
      <c r="T19">
        <v>7</v>
      </c>
      <c r="U19">
        <v>9</v>
      </c>
    </row>
    <row r="20" spans="1:21" ht="12.75">
      <c r="A20" s="29">
        <v>37339</v>
      </c>
      <c r="B20" s="10">
        <f t="shared" si="9"/>
        <v>605</v>
      </c>
      <c r="C20" s="27">
        <f t="shared" si="0"/>
        <v>94</v>
      </c>
      <c r="D20">
        <f t="shared" si="1"/>
        <v>5</v>
      </c>
      <c r="E20">
        <f t="shared" si="2"/>
        <v>3</v>
      </c>
      <c r="F20">
        <f t="shared" si="3"/>
        <v>5</v>
      </c>
      <c r="G20" s="2">
        <f t="shared" si="4"/>
        <v>54.68333333333333</v>
      </c>
      <c r="H20" s="2">
        <f t="shared" si="5"/>
        <v>51.5</v>
      </c>
      <c r="I20" s="2">
        <f t="shared" si="6"/>
        <v>607.8000000000001</v>
      </c>
      <c r="J20" s="2">
        <f t="shared" si="7"/>
        <v>525.6</v>
      </c>
      <c r="K20" s="19">
        <v>5.8</v>
      </c>
      <c r="L20" s="18" t="s">
        <v>38</v>
      </c>
      <c r="M20">
        <v>605</v>
      </c>
      <c r="N20">
        <v>94</v>
      </c>
      <c r="O20">
        <v>3090</v>
      </c>
      <c r="P20">
        <v>191</v>
      </c>
      <c r="Q20">
        <v>525.6</v>
      </c>
      <c r="R20">
        <v>82.2</v>
      </c>
      <c r="S20">
        <v>5</v>
      </c>
      <c r="T20">
        <v>3</v>
      </c>
      <c r="U20">
        <v>5</v>
      </c>
    </row>
    <row r="21" spans="2:21" ht="20.25" customHeight="1">
      <c r="B21" s="15" t="s">
        <v>1</v>
      </c>
      <c r="C21" s="16" t="s">
        <v>39</v>
      </c>
      <c r="D21" s="1">
        <f>SUM(D3:D20)</f>
        <v>132</v>
      </c>
      <c r="E21" s="1">
        <f aca="true" t="shared" si="10" ref="E21:J21">SUM(E3:E20)</f>
        <v>88</v>
      </c>
      <c r="F21" s="1">
        <f t="shared" si="10"/>
        <v>125</v>
      </c>
      <c r="G21" s="3">
        <f t="shared" si="10"/>
        <v>1727.65</v>
      </c>
      <c r="H21" s="3">
        <f t="shared" si="10"/>
        <v>1572.8833333333332</v>
      </c>
      <c r="I21" s="3">
        <f t="shared" si="10"/>
        <v>25728.2</v>
      </c>
      <c r="J21" s="3">
        <f t="shared" si="10"/>
        <v>20965.100000000002</v>
      </c>
      <c r="M21" s="10" t="s">
        <v>40</v>
      </c>
      <c r="N21" s="9" t="s">
        <v>1</v>
      </c>
      <c r="O21">
        <f aca="true" t="shared" si="11" ref="O21:U21">SUM(O3:O20)</f>
        <v>94373</v>
      </c>
      <c r="P21">
        <f t="shared" si="11"/>
        <v>9286</v>
      </c>
      <c r="Q21">
        <f t="shared" si="11"/>
        <v>20965.100000000002</v>
      </c>
      <c r="R21">
        <f t="shared" si="11"/>
        <v>4763.099999999999</v>
      </c>
      <c r="S21">
        <f t="shared" si="11"/>
        <v>132</v>
      </c>
      <c r="T21">
        <f t="shared" si="11"/>
        <v>88</v>
      </c>
      <c r="U21">
        <f t="shared" si="11"/>
        <v>125</v>
      </c>
    </row>
    <row r="22" spans="2:20" ht="12.75" customHeight="1">
      <c r="B22" s="15"/>
      <c r="C22" s="16"/>
      <c r="D22" s="1"/>
      <c r="E22" s="1"/>
      <c r="F22" s="1"/>
      <c r="G22" s="3" t="s">
        <v>1</v>
      </c>
      <c r="H22" s="3"/>
      <c r="I22" s="3" t="s">
        <v>1</v>
      </c>
      <c r="J22" s="1"/>
      <c r="K22" s="19" t="s">
        <v>1</v>
      </c>
      <c r="L22" t="s">
        <v>1</v>
      </c>
      <c r="M22" s="8"/>
      <c r="N22" s="9"/>
      <c r="T22" s="12" t="s">
        <v>41</v>
      </c>
    </row>
    <row r="23" spans="2:21" ht="12.75" customHeight="1">
      <c r="B23" s="15"/>
      <c r="C23" s="16"/>
      <c r="D23" s="1"/>
      <c r="E23" s="1"/>
      <c r="F23" s="1"/>
      <c r="G23" s="3"/>
      <c r="H23" s="3"/>
      <c r="I23" s="6" t="s">
        <v>1</v>
      </c>
      <c r="J23" s="6" t="s">
        <v>42</v>
      </c>
      <c r="L23" t="s">
        <v>1</v>
      </c>
      <c r="M23" s="8"/>
      <c r="N23" s="9"/>
      <c r="S23">
        <f>60*6</f>
        <v>360</v>
      </c>
      <c r="T23">
        <f>60*12</f>
        <v>720</v>
      </c>
      <c r="U23">
        <f>15*60</f>
        <v>900</v>
      </c>
    </row>
    <row r="24" spans="8:21" ht="12.75">
      <c r="H24" s="14" t="s">
        <v>1</v>
      </c>
      <c r="I24" s="14" t="s">
        <v>43</v>
      </c>
      <c r="J24" s="14" t="s">
        <v>44</v>
      </c>
      <c r="K24" s="14" t="s">
        <v>39</v>
      </c>
      <c r="M24" s="7"/>
      <c r="S24">
        <f>9*60</f>
        <v>540</v>
      </c>
      <c r="U24">
        <f>18*60</f>
        <v>1080</v>
      </c>
    </row>
    <row r="25" spans="2:11" ht="9.75" customHeight="1">
      <c r="B25" s="13" t="s">
        <v>4</v>
      </c>
      <c r="C25" s="14">
        <v>91</v>
      </c>
      <c r="D25" s="6" t="s">
        <v>45</v>
      </c>
      <c r="I25" s="14">
        <v>76</v>
      </c>
      <c r="J25" s="14">
        <v>23</v>
      </c>
      <c r="K25" s="14">
        <f>J25+I25</f>
        <v>99</v>
      </c>
    </row>
    <row r="26" spans="2:11" ht="10.5" customHeight="1">
      <c r="B26" s="13" t="s">
        <v>4</v>
      </c>
      <c r="C26" s="14">
        <v>94</v>
      </c>
      <c r="D26" s="6" t="s">
        <v>46</v>
      </c>
      <c r="I26" s="14">
        <v>20</v>
      </c>
      <c r="J26" s="14">
        <v>7</v>
      </c>
      <c r="K26" s="14">
        <f>J26+I26</f>
        <v>27</v>
      </c>
    </row>
    <row r="27" spans="2:11" ht="10.5" customHeight="1">
      <c r="B27" s="13" t="s">
        <v>4</v>
      </c>
      <c r="C27" s="14">
        <v>95</v>
      </c>
      <c r="D27" s="6" t="s">
        <v>47</v>
      </c>
      <c r="I27" s="28">
        <v>14</v>
      </c>
      <c r="J27" s="28">
        <v>4</v>
      </c>
      <c r="K27" s="14">
        <f>J27+I27</f>
        <v>18</v>
      </c>
    </row>
    <row r="28" spans="2:11" ht="10.5" customHeight="1">
      <c r="B28" s="13" t="s">
        <v>4</v>
      </c>
      <c r="C28" s="14">
        <v>96</v>
      </c>
      <c r="D28" s="31" t="s">
        <v>48</v>
      </c>
      <c r="I28" s="14">
        <v>19</v>
      </c>
      <c r="J28" s="14">
        <v>4</v>
      </c>
      <c r="K28" s="14">
        <f>J28+I28</f>
        <v>23</v>
      </c>
    </row>
    <row r="29" spans="2:11" ht="10.5" customHeight="1">
      <c r="B29" s="13" t="s">
        <v>4</v>
      </c>
      <c r="C29" s="14">
        <v>97</v>
      </c>
      <c r="D29" s="31" t="s">
        <v>49</v>
      </c>
      <c r="I29" s="28">
        <v>5</v>
      </c>
      <c r="J29" s="28">
        <v>0</v>
      </c>
      <c r="K29" s="14">
        <f>J29+I29</f>
        <v>5</v>
      </c>
    </row>
    <row r="30" spans="2:21" ht="14.25">
      <c r="B30" s="40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4" t="s">
        <v>1</v>
      </c>
      <c r="N30" t="s">
        <v>1</v>
      </c>
      <c r="O30" t="s">
        <v>1</v>
      </c>
      <c r="P30" s="6" t="s">
        <v>1</v>
      </c>
      <c r="Q30" t="s">
        <v>1</v>
      </c>
      <c r="R30" s="6" t="s">
        <v>1</v>
      </c>
      <c r="S30" s="5" t="s">
        <v>1</v>
      </c>
      <c r="T30" s="6" t="s">
        <v>1</v>
      </c>
      <c r="U30" s="5" t="s">
        <v>1</v>
      </c>
    </row>
    <row r="31" spans="1:21" ht="27" customHeight="1">
      <c r="A31" s="26" t="s">
        <v>2</v>
      </c>
      <c r="B31" s="20" t="s">
        <v>3</v>
      </c>
      <c r="C31" s="21" t="s">
        <v>4</v>
      </c>
      <c r="D31" s="25" t="s">
        <v>5</v>
      </c>
      <c r="E31" s="22" t="s">
        <v>6</v>
      </c>
      <c r="F31" s="25" t="s">
        <v>7</v>
      </c>
      <c r="G31" s="17" t="s">
        <v>8</v>
      </c>
      <c r="H31" s="17" t="s">
        <v>9</v>
      </c>
      <c r="I31" s="17" t="s">
        <v>10</v>
      </c>
      <c r="J31" s="17" t="s">
        <v>11</v>
      </c>
      <c r="K31" s="17" t="s">
        <v>12</v>
      </c>
      <c r="L31" s="5" t="s">
        <v>13</v>
      </c>
      <c r="M31" s="4" t="s">
        <v>51</v>
      </c>
      <c r="N31" s="24" t="s">
        <v>4</v>
      </c>
      <c r="O31" s="17" t="s">
        <v>15</v>
      </c>
      <c r="P31" s="17" t="s">
        <v>16</v>
      </c>
      <c r="Q31" s="17" t="s">
        <v>11</v>
      </c>
      <c r="R31" s="17" t="s">
        <v>17</v>
      </c>
      <c r="S31" s="22" t="s">
        <v>18</v>
      </c>
      <c r="T31" s="22" t="s">
        <v>6</v>
      </c>
      <c r="U31" s="22" t="s">
        <v>19</v>
      </c>
    </row>
    <row r="32" spans="1:21" ht="12.75">
      <c r="A32" s="29">
        <v>37339</v>
      </c>
      <c r="B32" s="10">
        <v>58</v>
      </c>
      <c r="C32" s="27">
        <f aca="true" t="shared" si="12" ref="C32:C46">N32</f>
        <v>97</v>
      </c>
      <c r="D32">
        <f aca="true" t="shared" si="13" ref="D32:D46">S32</f>
        <v>2</v>
      </c>
      <c r="E32">
        <f aca="true" t="shared" si="14" ref="E32:E46">T32</f>
        <v>4</v>
      </c>
      <c r="F32">
        <f aca="true" t="shared" si="15" ref="F32:F46">U32</f>
        <v>4</v>
      </c>
      <c r="G32" s="2">
        <f aca="true" t="shared" si="16" ref="G32:G46">(O32+P32)/60</f>
        <v>48.233333333333334</v>
      </c>
      <c r="H32" s="2">
        <f aca="true" t="shared" si="17" ref="H32:H46">O32/60</f>
        <v>44.43333333333333</v>
      </c>
      <c r="I32" s="2">
        <f aca="true" t="shared" si="18" ref="I32:I46">Q32+R32</f>
        <v>557.9</v>
      </c>
      <c r="J32" s="2">
        <f aca="true" t="shared" si="19" ref="J32:J46">Q32</f>
        <v>436.5</v>
      </c>
      <c r="K32" s="33">
        <v>9.1</v>
      </c>
      <c r="L32" s="38" t="s">
        <v>20</v>
      </c>
      <c r="M32" s="30">
        <v>58</v>
      </c>
      <c r="N32">
        <v>97</v>
      </c>
      <c r="O32" s="35">
        <v>2666</v>
      </c>
      <c r="P32" s="35">
        <v>228</v>
      </c>
      <c r="Q32" s="35">
        <v>436.5</v>
      </c>
      <c r="R32" s="35">
        <v>121.4</v>
      </c>
      <c r="S32" s="34">
        <v>2</v>
      </c>
      <c r="T32" s="34">
        <v>4</v>
      </c>
      <c r="U32" s="34">
        <v>4</v>
      </c>
    </row>
    <row r="33" spans="1:21" ht="12.75">
      <c r="A33" s="29">
        <v>37339</v>
      </c>
      <c r="B33" s="10">
        <f>M33</f>
        <v>96</v>
      </c>
      <c r="C33" s="27" t="str">
        <f t="shared" si="12"/>
        <v>95-96</v>
      </c>
      <c r="D33">
        <f t="shared" si="13"/>
        <v>7</v>
      </c>
      <c r="E33">
        <f t="shared" si="14"/>
        <v>7</v>
      </c>
      <c r="F33">
        <f t="shared" si="15"/>
        <v>7</v>
      </c>
      <c r="G33" s="2">
        <f t="shared" si="16"/>
        <v>98.55</v>
      </c>
      <c r="H33" s="2">
        <f t="shared" si="17"/>
        <v>91.95</v>
      </c>
      <c r="I33" s="2">
        <f t="shared" si="18"/>
        <v>1466.4</v>
      </c>
      <c r="J33" s="2">
        <f t="shared" si="19"/>
        <v>1241</v>
      </c>
      <c r="K33" s="19">
        <v>26</v>
      </c>
      <c r="L33" s="18" t="s">
        <v>21</v>
      </c>
      <c r="M33">
        <v>96</v>
      </c>
      <c r="N33" s="32" t="s">
        <v>22</v>
      </c>
      <c r="O33">
        <v>5517</v>
      </c>
      <c r="P33">
        <v>396</v>
      </c>
      <c r="Q33">
        <v>1241</v>
      </c>
      <c r="R33">
        <v>225.4</v>
      </c>
      <c r="S33">
        <f>5+2</f>
        <v>7</v>
      </c>
      <c r="T33">
        <f>5+2</f>
        <v>7</v>
      </c>
      <c r="U33">
        <f>5+2</f>
        <v>7</v>
      </c>
    </row>
    <row r="34" spans="1:21" ht="12.75">
      <c r="A34" s="29">
        <v>37339</v>
      </c>
      <c r="B34" s="10">
        <f>M34</f>
        <v>125</v>
      </c>
      <c r="C34" s="27">
        <f t="shared" si="12"/>
        <v>91</v>
      </c>
      <c r="D34">
        <f t="shared" si="13"/>
        <v>9</v>
      </c>
      <c r="E34">
        <f t="shared" si="14"/>
        <v>10</v>
      </c>
      <c r="F34">
        <f t="shared" si="15"/>
        <v>10</v>
      </c>
      <c r="G34" s="2">
        <f t="shared" si="16"/>
        <v>138.06666666666666</v>
      </c>
      <c r="H34" s="2">
        <f t="shared" si="17"/>
        <v>127.53333333333333</v>
      </c>
      <c r="I34" s="2">
        <f t="shared" si="18"/>
        <v>2209.4</v>
      </c>
      <c r="J34" s="2">
        <f t="shared" si="19"/>
        <v>1875.6</v>
      </c>
      <c r="K34" s="12">
        <v>32.3</v>
      </c>
      <c r="L34" s="18" t="s">
        <v>23</v>
      </c>
      <c r="M34">
        <v>125</v>
      </c>
      <c r="N34">
        <v>91</v>
      </c>
      <c r="O34">
        <v>7652</v>
      </c>
      <c r="P34">
        <v>632</v>
      </c>
      <c r="Q34">
        <v>1875.6</v>
      </c>
      <c r="R34">
        <v>333.8</v>
      </c>
      <c r="S34">
        <v>9</v>
      </c>
      <c r="T34">
        <v>10</v>
      </c>
      <c r="U34">
        <v>10</v>
      </c>
    </row>
    <row r="35" spans="1:21" ht="12.75">
      <c r="A35" s="29">
        <v>37339</v>
      </c>
      <c r="B35" s="10">
        <f>M35</f>
        <v>130</v>
      </c>
      <c r="C35" s="27">
        <f t="shared" si="12"/>
        <v>91</v>
      </c>
      <c r="D35">
        <f t="shared" si="13"/>
        <v>4</v>
      </c>
      <c r="E35">
        <f t="shared" si="14"/>
        <v>4</v>
      </c>
      <c r="F35">
        <f t="shared" si="15"/>
        <v>4</v>
      </c>
      <c r="G35" s="2">
        <f t="shared" si="16"/>
        <v>59.483333333333334</v>
      </c>
      <c r="H35" s="2">
        <f t="shared" si="17"/>
        <v>56.06666666666667</v>
      </c>
      <c r="I35" s="2">
        <f t="shared" si="18"/>
        <v>980.9</v>
      </c>
      <c r="J35" s="2">
        <f t="shared" si="19"/>
        <v>882</v>
      </c>
      <c r="K35" s="12">
        <v>31.2</v>
      </c>
      <c r="L35" s="18" t="s">
        <v>25</v>
      </c>
      <c r="M35">
        <v>130</v>
      </c>
      <c r="N35">
        <v>91</v>
      </c>
      <c r="O35">
        <v>3364</v>
      </c>
      <c r="P35">
        <v>205</v>
      </c>
      <c r="Q35">
        <v>882</v>
      </c>
      <c r="R35">
        <v>98.9</v>
      </c>
      <c r="S35">
        <v>4</v>
      </c>
      <c r="T35">
        <v>4</v>
      </c>
      <c r="U35">
        <v>4</v>
      </c>
    </row>
    <row r="36" spans="1:21" ht="12.75">
      <c r="A36" s="29">
        <v>37339</v>
      </c>
      <c r="B36" s="10">
        <f>M36</f>
        <v>167</v>
      </c>
      <c r="C36" s="27">
        <f t="shared" si="12"/>
        <v>95</v>
      </c>
      <c r="D36">
        <f t="shared" si="13"/>
        <v>3</v>
      </c>
      <c r="E36">
        <f t="shared" si="14"/>
        <v>3</v>
      </c>
      <c r="F36">
        <f t="shared" si="15"/>
        <v>3</v>
      </c>
      <c r="G36" s="2">
        <f t="shared" si="16"/>
        <v>55.81666666666667</v>
      </c>
      <c r="H36" s="2">
        <f t="shared" si="17"/>
        <v>52.93333333333333</v>
      </c>
      <c r="I36" s="2">
        <f t="shared" si="18"/>
        <v>865.1</v>
      </c>
      <c r="J36" s="2">
        <f t="shared" si="19"/>
        <v>771.2</v>
      </c>
      <c r="K36" s="12">
        <v>21.4</v>
      </c>
      <c r="L36" s="18" t="s">
        <v>26</v>
      </c>
      <c r="M36">
        <v>167</v>
      </c>
      <c r="N36">
        <v>95</v>
      </c>
      <c r="O36">
        <v>3176</v>
      </c>
      <c r="P36">
        <v>173</v>
      </c>
      <c r="Q36">
        <v>771.2</v>
      </c>
      <c r="R36">
        <v>93.9</v>
      </c>
      <c r="S36">
        <v>3</v>
      </c>
      <c r="T36">
        <v>3</v>
      </c>
      <c r="U36">
        <v>3</v>
      </c>
    </row>
    <row r="37" spans="1:21" ht="12.75">
      <c r="A37" s="29">
        <v>37339</v>
      </c>
      <c r="B37" s="10">
        <f>M37</f>
        <v>205</v>
      </c>
      <c r="C37" s="27">
        <f t="shared" si="12"/>
        <v>91</v>
      </c>
      <c r="D37">
        <f t="shared" si="13"/>
        <v>4</v>
      </c>
      <c r="E37">
        <f t="shared" si="14"/>
        <v>4</v>
      </c>
      <c r="F37">
        <f t="shared" si="15"/>
        <v>4</v>
      </c>
      <c r="G37" s="2">
        <f t="shared" si="16"/>
        <v>72.65</v>
      </c>
      <c r="H37" s="2">
        <f t="shared" si="17"/>
        <v>70.23333333333333</v>
      </c>
      <c r="I37" s="2">
        <f t="shared" si="18"/>
        <v>1114.2</v>
      </c>
      <c r="J37" s="2">
        <f t="shared" si="19"/>
        <v>1035.9</v>
      </c>
      <c r="K37" s="19">
        <v>28.35</v>
      </c>
      <c r="L37" s="18" t="s">
        <v>28</v>
      </c>
      <c r="M37">
        <v>205</v>
      </c>
      <c r="N37">
        <v>91</v>
      </c>
      <c r="O37">
        <v>4214</v>
      </c>
      <c r="P37">
        <v>145</v>
      </c>
      <c r="Q37">
        <v>1035.9</v>
      </c>
      <c r="R37">
        <v>78.3</v>
      </c>
      <c r="S37">
        <v>4</v>
      </c>
      <c r="T37">
        <v>4</v>
      </c>
      <c r="U37">
        <v>4</v>
      </c>
    </row>
    <row r="38" spans="1:21" ht="12.75">
      <c r="A38" s="29">
        <v>37339</v>
      </c>
      <c r="B38" s="10">
        <f aca="true" t="shared" si="20" ref="B38:B46">M38</f>
        <v>218</v>
      </c>
      <c r="C38" s="27">
        <f t="shared" si="12"/>
        <v>94</v>
      </c>
      <c r="D38">
        <f t="shared" si="13"/>
        <v>3</v>
      </c>
      <c r="E38">
        <f t="shared" si="14"/>
        <v>3</v>
      </c>
      <c r="F38">
        <f t="shared" si="15"/>
        <v>3</v>
      </c>
      <c r="G38" s="2">
        <f t="shared" si="16"/>
        <v>38.61666666666667</v>
      </c>
      <c r="H38" s="2">
        <f t="shared" si="17"/>
        <v>35.86666666666667</v>
      </c>
      <c r="I38" s="2">
        <f t="shared" si="18"/>
        <v>515</v>
      </c>
      <c r="J38" s="2">
        <f t="shared" si="19"/>
        <v>439.7</v>
      </c>
      <c r="K38" s="19">
        <f>17.9/2</f>
        <v>8.95</v>
      </c>
      <c r="L38" s="18" t="s">
        <v>30</v>
      </c>
      <c r="M38">
        <v>218</v>
      </c>
      <c r="N38">
        <v>94</v>
      </c>
      <c r="O38">
        <v>2152</v>
      </c>
      <c r="P38">
        <v>165</v>
      </c>
      <c r="Q38">
        <v>439.7</v>
      </c>
      <c r="R38">
        <v>75.3</v>
      </c>
      <c r="S38">
        <v>3</v>
      </c>
      <c r="T38">
        <v>3</v>
      </c>
      <c r="U38">
        <v>3</v>
      </c>
    </row>
    <row r="39" spans="1:21" ht="12.75">
      <c r="A39" s="29">
        <v>37339</v>
      </c>
      <c r="B39" s="10">
        <f t="shared" si="20"/>
        <v>225</v>
      </c>
      <c r="C39" s="27">
        <f t="shared" si="12"/>
        <v>91</v>
      </c>
      <c r="D39">
        <f t="shared" si="13"/>
        <v>5</v>
      </c>
      <c r="E39">
        <f t="shared" si="14"/>
        <v>5</v>
      </c>
      <c r="F39">
        <f t="shared" si="15"/>
        <v>5</v>
      </c>
      <c r="G39" s="2">
        <f t="shared" si="16"/>
        <v>70.01666666666667</v>
      </c>
      <c r="H39" s="2">
        <f t="shared" si="17"/>
        <v>64.71666666666667</v>
      </c>
      <c r="I39" s="2">
        <f t="shared" si="18"/>
        <v>1207.8</v>
      </c>
      <c r="J39" s="2">
        <f t="shared" si="19"/>
        <v>1044.6</v>
      </c>
      <c r="K39" s="12">
        <v>30.4</v>
      </c>
      <c r="L39" s="18" t="s">
        <v>31</v>
      </c>
      <c r="M39">
        <v>225</v>
      </c>
      <c r="N39">
        <v>91</v>
      </c>
      <c r="O39">
        <v>3883</v>
      </c>
      <c r="P39">
        <v>318</v>
      </c>
      <c r="Q39">
        <v>1044.6</v>
      </c>
      <c r="R39">
        <v>163.2</v>
      </c>
      <c r="S39">
        <v>5</v>
      </c>
      <c r="T39">
        <v>5</v>
      </c>
      <c r="U39">
        <v>5</v>
      </c>
    </row>
    <row r="40" spans="1:21" ht="12.75">
      <c r="A40" s="29">
        <v>37339</v>
      </c>
      <c r="B40" s="10">
        <f t="shared" si="20"/>
        <v>232</v>
      </c>
      <c r="C40" s="27">
        <f t="shared" si="12"/>
        <v>91</v>
      </c>
      <c r="D40">
        <f t="shared" si="13"/>
        <v>6</v>
      </c>
      <c r="E40">
        <f t="shared" si="14"/>
        <v>7</v>
      </c>
      <c r="F40">
        <f t="shared" si="15"/>
        <v>7</v>
      </c>
      <c r="G40" s="2">
        <f t="shared" si="16"/>
        <v>104.5</v>
      </c>
      <c r="H40" s="2">
        <f t="shared" si="17"/>
        <v>98.91666666666667</v>
      </c>
      <c r="I40" s="2">
        <f t="shared" si="18"/>
        <v>1699.4</v>
      </c>
      <c r="J40" s="2">
        <f t="shared" si="19"/>
        <v>1516.4</v>
      </c>
      <c r="K40" s="19">
        <v>24.8</v>
      </c>
      <c r="L40" s="18" t="s">
        <v>32</v>
      </c>
      <c r="M40">
        <v>232</v>
      </c>
      <c r="N40">
        <v>91</v>
      </c>
      <c r="O40">
        <v>5935</v>
      </c>
      <c r="P40">
        <v>335</v>
      </c>
      <c r="Q40">
        <v>1516.4</v>
      </c>
      <c r="R40">
        <v>183</v>
      </c>
      <c r="S40">
        <v>6</v>
      </c>
      <c r="T40">
        <v>7</v>
      </c>
      <c r="U40">
        <v>7</v>
      </c>
    </row>
    <row r="41" spans="1:21" ht="12.75">
      <c r="A41" s="29">
        <v>37339</v>
      </c>
      <c r="B41" s="10">
        <f t="shared" si="20"/>
        <v>254</v>
      </c>
      <c r="C41" s="27">
        <f t="shared" si="12"/>
        <v>91</v>
      </c>
      <c r="D41">
        <f t="shared" si="13"/>
        <v>3</v>
      </c>
      <c r="E41">
        <f t="shared" si="14"/>
        <v>3</v>
      </c>
      <c r="F41">
        <f t="shared" si="15"/>
        <v>3</v>
      </c>
      <c r="G41" s="2">
        <f t="shared" si="16"/>
        <v>41.233333333333334</v>
      </c>
      <c r="H41" s="2">
        <f t="shared" si="17"/>
        <v>39.25</v>
      </c>
      <c r="I41" s="2">
        <f t="shared" si="18"/>
        <v>518.6</v>
      </c>
      <c r="J41" s="2">
        <f t="shared" si="19"/>
        <v>458.7</v>
      </c>
      <c r="K41" s="19">
        <v>17.55</v>
      </c>
      <c r="L41" s="18" t="s">
        <v>33</v>
      </c>
      <c r="M41">
        <v>254</v>
      </c>
      <c r="N41">
        <v>91</v>
      </c>
      <c r="O41">
        <v>2355</v>
      </c>
      <c r="P41">
        <v>119</v>
      </c>
      <c r="Q41">
        <v>458.7</v>
      </c>
      <c r="R41">
        <v>59.9</v>
      </c>
      <c r="S41">
        <v>3</v>
      </c>
      <c r="T41">
        <v>3</v>
      </c>
      <c r="U41">
        <v>3</v>
      </c>
    </row>
    <row r="42" spans="1:21" ht="12.75">
      <c r="A42" s="29">
        <v>37339</v>
      </c>
      <c r="B42" s="10">
        <f t="shared" si="20"/>
        <v>256</v>
      </c>
      <c r="C42" s="27">
        <f t="shared" si="12"/>
        <v>96</v>
      </c>
      <c r="D42">
        <f t="shared" si="13"/>
        <v>3</v>
      </c>
      <c r="E42">
        <f t="shared" si="14"/>
        <v>3</v>
      </c>
      <c r="F42">
        <f t="shared" si="15"/>
        <v>3</v>
      </c>
      <c r="G42" s="2">
        <f t="shared" si="16"/>
        <v>49.4</v>
      </c>
      <c r="H42" s="2">
        <f t="shared" si="17"/>
        <v>46.65</v>
      </c>
      <c r="I42" s="2">
        <f t="shared" si="18"/>
        <v>746.9</v>
      </c>
      <c r="J42" s="2">
        <f t="shared" si="19"/>
        <v>669.1</v>
      </c>
      <c r="K42" s="19">
        <v>22</v>
      </c>
      <c r="L42" s="18" t="s">
        <v>34</v>
      </c>
      <c r="M42">
        <v>256</v>
      </c>
      <c r="N42">
        <v>96</v>
      </c>
      <c r="O42">
        <v>2799</v>
      </c>
      <c r="P42">
        <v>165</v>
      </c>
      <c r="Q42">
        <v>669.1</v>
      </c>
      <c r="R42">
        <v>77.8</v>
      </c>
      <c r="S42">
        <v>3</v>
      </c>
      <c r="T42">
        <v>3</v>
      </c>
      <c r="U42">
        <v>3</v>
      </c>
    </row>
    <row r="43" spans="1:21" ht="12.75">
      <c r="A43" s="29">
        <v>37339</v>
      </c>
      <c r="B43" s="10">
        <f t="shared" si="20"/>
        <v>266</v>
      </c>
      <c r="C43" s="27">
        <f t="shared" si="12"/>
        <v>91</v>
      </c>
      <c r="D43">
        <f t="shared" si="13"/>
        <v>5</v>
      </c>
      <c r="E43">
        <f t="shared" si="14"/>
        <v>5</v>
      </c>
      <c r="F43">
        <f t="shared" si="15"/>
        <v>5</v>
      </c>
      <c r="G43" s="2">
        <f t="shared" si="16"/>
        <v>80.76666666666667</v>
      </c>
      <c r="H43" s="2">
        <f t="shared" si="17"/>
        <v>72.4</v>
      </c>
      <c r="I43" s="2">
        <f t="shared" si="18"/>
        <v>1234.2</v>
      </c>
      <c r="J43" s="2">
        <f t="shared" si="19"/>
        <v>985.6</v>
      </c>
      <c r="K43" s="12">
        <v>22.4</v>
      </c>
      <c r="L43" s="18" t="s">
        <v>35</v>
      </c>
      <c r="M43">
        <v>266</v>
      </c>
      <c r="N43">
        <v>91</v>
      </c>
      <c r="O43">
        <v>4344</v>
      </c>
      <c r="P43">
        <v>502</v>
      </c>
      <c r="Q43">
        <v>985.6</v>
      </c>
      <c r="R43">
        <v>248.6</v>
      </c>
      <c r="S43">
        <v>5</v>
      </c>
      <c r="T43">
        <v>5</v>
      </c>
      <c r="U43">
        <v>5</v>
      </c>
    </row>
    <row r="44" spans="1:21" ht="12.75">
      <c r="A44" s="29">
        <v>37339</v>
      </c>
      <c r="B44" s="10">
        <f t="shared" si="20"/>
        <v>270</v>
      </c>
      <c r="C44" s="27">
        <f t="shared" si="12"/>
        <v>91</v>
      </c>
      <c r="D44">
        <f t="shared" si="13"/>
        <v>4</v>
      </c>
      <c r="E44">
        <f t="shared" si="14"/>
        <v>4</v>
      </c>
      <c r="F44">
        <f t="shared" si="15"/>
        <v>4</v>
      </c>
      <c r="G44" s="2">
        <f t="shared" si="16"/>
        <v>58.28333333333333</v>
      </c>
      <c r="H44" s="2">
        <f t="shared" si="17"/>
        <v>54.416666666666664</v>
      </c>
      <c r="I44" s="2">
        <f t="shared" si="18"/>
        <v>820.8</v>
      </c>
      <c r="J44" s="2">
        <f t="shared" si="19"/>
        <v>667.8</v>
      </c>
      <c r="K44" s="19">
        <v>23.9</v>
      </c>
      <c r="L44" s="18" t="s">
        <v>36</v>
      </c>
      <c r="M44">
        <v>270</v>
      </c>
      <c r="N44">
        <v>91</v>
      </c>
      <c r="O44">
        <v>3265</v>
      </c>
      <c r="P44">
        <v>232</v>
      </c>
      <c r="Q44">
        <v>667.8</v>
      </c>
      <c r="R44">
        <v>153</v>
      </c>
      <c r="S44">
        <v>4</v>
      </c>
      <c r="T44">
        <v>4</v>
      </c>
      <c r="U44">
        <v>4</v>
      </c>
    </row>
    <row r="45" spans="1:21" ht="12.75">
      <c r="A45" s="29">
        <v>37339</v>
      </c>
      <c r="B45" s="10">
        <f t="shared" si="20"/>
        <v>603</v>
      </c>
      <c r="C45" s="27">
        <f t="shared" si="12"/>
        <v>94</v>
      </c>
      <c r="D45">
        <f t="shared" si="13"/>
        <v>5</v>
      </c>
      <c r="E45">
        <f t="shared" si="14"/>
        <v>7</v>
      </c>
      <c r="F45">
        <f t="shared" si="15"/>
        <v>7</v>
      </c>
      <c r="G45" s="2">
        <f t="shared" si="16"/>
        <v>92.56666666666666</v>
      </c>
      <c r="H45" s="2">
        <f t="shared" si="17"/>
        <v>89.56666666666666</v>
      </c>
      <c r="I45" s="2">
        <f t="shared" si="18"/>
        <v>1034.8</v>
      </c>
      <c r="J45" s="2">
        <f t="shared" si="19"/>
        <v>967.4</v>
      </c>
      <c r="K45" s="19">
        <f>23.3/2</f>
        <v>11.65</v>
      </c>
      <c r="L45" s="18" t="s">
        <v>37</v>
      </c>
      <c r="M45">
        <v>603</v>
      </c>
      <c r="N45">
        <v>94</v>
      </c>
      <c r="O45">
        <v>5374</v>
      </c>
      <c r="P45">
        <v>180</v>
      </c>
      <c r="Q45">
        <v>967.4</v>
      </c>
      <c r="R45">
        <v>67.4</v>
      </c>
      <c r="S45">
        <v>5</v>
      </c>
      <c r="T45">
        <v>7</v>
      </c>
      <c r="U45">
        <v>7</v>
      </c>
    </row>
    <row r="46" spans="1:21" ht="12.75">
      <c r="A46" s="29">
        <v>37339</v>
      </c>
      <c r="B46" s="10">
        <f t="shared" si="20"/>
        <v>605</v>
      </c>
      <c r="C46" s="27">
        <f t="shared" si="12"/>
        <v>94</v>
      </c>
      <c r="D46">
        <f t="shared" si="13"/>
        <v>2</v>
      </c>
      <c r="E46">
        <f t="shared" si="14"/>
        <v>2</v>
      </c>
      <c r="F46">
        <f t="shared" si="15"/>
        <v>2</v>
      </c>
      <c r="G46" s="2">
        <f t="shared" si="16"/>
        <v>27.5</v>
      </c>
      <c r="H46" s="2">
        <f t="shared" si="17"/>
        <v>26.666666666666668</v>
      </c>
      <c r="I46" s="2">
        <f t="shared" si="18"/>
        <v>303.5</v>
      </c>
      <c r="J46" s="2">
        <f t="shared" si="19"/>
        <v>280.8</v>
      </c>
      <c r="K46" s="19">
        <v>5.8</v>
      </c>
      <c r="L46" s="18" t="s">
        <v>38</v>
      </c>
      <c r="M46">
        <v>605</v>
      </c>
      <c r="N46">
        <v>94</v>
      </c>
      <c r="O46">
        <v>1600</v>
      </c>
      <c r="P46">
        <v>50</v>
      </c>
      <c r="Q46">
        <v>280.8</v>
      </c>
      <c r="R46">
        <v>22.7</v>
      </c>
      <c r="S46">
        <v>2</v>
      </c>
      <c r="T46">
        <v>2</v>
      </c>
      <c r="U46">
        <v>2</v>
      </c>
    </row>
    <row r="47" spans="3:21" ht="19.5" customHeight="1">
      <c r="C47" s="16" t="s">
        <v>39</v>
      </c>
      <c r="D47" s="1">
        <f aca="true" t="shared" si="21" ref="D47:J47">SUM(D32:D46)</f>
        <v>65</v>
      </c>
      <c r="E47" s="1">
        <f t="shared" si="21"/>
        <v>71</v>
      </c>
      <c r="F47" s="1">
        <f t="shared" si="21"/>
        <v>71</v>
      </c>
      <c r="G47" s="3">
        <f t="shared" si="21"/>
        <v>1035.6833333333334</v>
      </c>
      <c r="H47" s="3">
        <f t="shared" si="21"/>
        <v>971.5999999999998</v>
      </c>
      <c r="I47" s="3">
        <f t="shared" si="21"/>
        <v>15274.9</v>
      </c>
      <c r="J47" s="3">
        <f t="shared" si="21"/>
        <v>13272.3</v>
      </c>
      <c r="M47" s="10" t="s">
        <v>40</v>
      </c>
      <c r="N47" s="9" t="s">
        <v>1</v>
      </c>
      <c r="O47">
        <f aca="true" t="shared" si="22" ref="O47:U47">SUM(O32:O46)</f>
        <v>58296</v>
      </c>
      <c r="P47">
        <f t="shared" si="22"/>
        <v>3845</v>
      </c>
      <c r="Q47">
        <f t="shared" si="22"/>
        <v>13272.3</v>
      </c>
      <c r="R47">
        <f t="shared" si="22"/>
        <v>2002.6000000000001</v>
      </c>
      <c r="S47">
        <f t="shared" si="22"/>
        <v>65</v>
      </c>
      <c r="T47">
        <f t="shared" si="22"/>
        <v>71</v>
      </c>
      <c r="U47">
        <f t="shared" si="22"/>
        <v>71</v>
      </c>
    </row>
    <row r="48" spans="3:14" ht="12.75" customHeight="1">
      <c r="C48" s="16"/>
      <c r="D48" s="1"/>
      <c r="E48" s="1"/>
      <c r="F48" s="1"/>
      <c r="G48" s="3"/>
      <c r="H48" s="3"/>
      <c r="I48" s="3"/>
      <c r="J48" s="3"/>
      <c r="M48" s="10"/>
      <c r="N48" s="9"/>
    </row>
    <row r="49" spans="3:20" ht="12.75" customHeight="1">
      <c r="C49" s="16"/>
      <c r="D49" s="1"/>
      <c r="E49" s="1"/>
      <c r="F49" s="1"/>
      <c r="G49" s="3"/>
      <c r="H49" s="3"/>
      <c r="I49" s="6" t="s">
        <v>1</v>
      </c>
      <c r="J49" s="6" t="s">
        <v>42</v>
      </c>
      <c r="M49" s="10"/>
      <c r="N49" s="9"/>
      <c r="T49" s="14" t="s">
        <v>41</v>
      </c>
    </row>
    <row r="50" spans="3:21" ht="12.75" customHeight="1">
      <c r="C50" s="16"/>
      <c r="H50" s="14" t="s">
        <v>1</v>
      </c>
      <c r="I50" s="14" t="s">
        <v>43</v>
      </c>
      <c r="J50" s="14" t="s">
        <v>44</v>
      </c>
      <c r="K50" s="14" t="s">
        <v>39</v>
      </c>
      <c r="M50" s="10"/>
      <c r="N50" s="9"/>
      <c r="S50">
        <f>60*6</f>
        <v>360</v>
      </c>
      <c r="T50">
        <f>60*12</f>
        <v>720</v>
      </c>
      <c r="U50">
        <f>15*60</f>
        <v>900</v>
      </c>
    </row>
    <row r="51" spans="2:21" ht="10.5" customHeight="1">
      <c r="B51" s="13" t="s">
        <v>4</v>
      </c>
      <c r="C51" s="14">
        <v>91</v>
      </c>
      <c r="D51" s="6" t="s">
        <v>45</v>
      </c>
      <c r="I51" s="14">
        <v>42</v>
      </c>
      <c r="J51" s="14">
        <v>1</v>
      </c>
      <c r="K51" s="14">
        <f>J51+I51</f>
        <v>43</v>
      </c>
      <c r="M51" s="10" t="s">
        <v>1</v>
      </c>
      <c r="N51" s="9" t="s">
        <v>1</v>
      </c>
      <c r="S51">
        <f>9*60</f>
        <v>540</v>
      </c>
      <c r="U51">
        <f>18*60</f>
        <v>1080</v>
      </c>
    </row>
    <row r="52" spans="2:11" ht="10.5" customHeight="1">
      <c r="B52" s="13" t="s">
        <v>4</v>
      </c>
      <c r="C52" s="14">
        <v>94</v>
      </c>
      <c r="D52" s="6" t="s">
        <v>46</v>
      </c>
      <c r="I52" s="14">
        <v>12</v>
      </c>
      <c r="J52" s="14">
        <v>0</v>
      </c>
      <c r="K52" s="14">
        <f>J52+I52</f>
        <v>12</v>
      </c>
    </row>
    <row r="53" spans="2:11" ht="10.5" customHeight="1">
      <c r="B53" s="13" t="s">
        <v>4</v>
      </c>
      <c r="C53" s="14">
        <v>95</v>
      </c>
      <c r="D53" s="6" t="s">
        <v>47</v>
      </c>
      <c r="I53" s="14">
        <v>7</v>
      </c>
      <c r="J53" s="14">
        <v>0</v>
      </c>
      <c r="K53" s="14">
        <f>J53+I53</f>
        <v>7</v>
      </c>
    </row>
    <row r="54" spans="2:11" ht="10.5" customHeight="1">
      <c r="B54" s="13" t="s">
        <v>4</v>
      </c>
      <c r="C54" s="14">
        <v>96</v>
      </c>
      <c r="D54" s="31" t="s">
        <v>48</v>
      </c>
      <c r="I54" s="14">
        <v>6</v>
      </c>
      <c r="J54" s="14">
        <v>0</v>
      </c>
      <c r="K54" s="14">
        <f>J54+I54</f>
        <v>6</v>
      </c>
    </row>
    <row r="55" spans="2:11" ht="10.5" customHeight="1">
      <c r="B55" s="13" t="s">
        <v>4</v>
      </c>
      <c r="C55" s="14">
        <v>97</v>
      </c>
      <c r="D55" s="31" t="s">
        <v>49</v>
      </c>
      <c r="I55" s="28">
        <v>4</v>
      </c>
      <c r="J55" s="28">
        <v>0</v>
      </c>
      <c r="K55" s="14">
        <f>J55+I55</f>
        <v>4</v>
      </c>
    </row>
    <row r="57" spans="2:12" ht="14.25">
      <c r="B57" s="40" t="s">
        <v>52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21" ht="26.25" customHeight="1">
      <c r="A58" s="26" t="s">
        <v>2</v>
      </c>
      <c r="B58" s="20" t="s">
        <v>3</v>
      </c>
      <c r="C58" s="21" t="s">
        <v>4</v>
      </c>
      <c r="D58" s="25" t="s">
        <v>5</v>
      </c>
      <c r="E58" s="22" t="s">
        <v>6</v>
      </c>
      <c r="F58" s="25" t="s">
        <v>7</v>
      </c>
      <c r="G58" s="17" t="s">
        <v>8</v>
      </c>
      <c r="H58" s="17" t="s">
        <v>9</v>
      </c>
      <c r="I58" s="17" t="s">
        <v>10</v>
      </c>
      <c r="J58" s="17" t="s">
        <v>11</v>
      </c>
      <c r="K58" s="17" t="s">
        <v>12</v>
      </c>
      <c r="L58" s="5" t="s">
        <v>13</v>
      </c>
      <c r="M58" s="4" t="s">
        <v>53</v>
      </c>
      <c r="N58" s="24" t="s">
        <v>4</v>
      </c>
      <c r="O58" s="17" t="s">
        <v>15</v>
      </c>
      <c r="P58" s="17" t="s">
        <v>16</v>
      </c>
      <c r="Q58" s="17" t="s">
        <v>11</v>
      </c>
      <c r="R58" s="17" t="s">
        <v>17</v>
      </c>
      <c r="S58" s="22" t="s">
        <v>18</v>
      </c>
      <c r="T58" s="22" t="s">
        <v>6</v>
      </c>
      <c r="U58" s="22" t="s">
        <v>19</v>
      </c>
    </row>
    <row r="59" spans="1:21" ht="12.75">
      <c r="A59" s="29">
        <v>37339</v>
      </c>
      <c r="B59" s="10">
        <v>58</v>
      </c>
      <c r="C59" s="27">
        <f aca="true" t="shared" si="23" ref="C59:C72">N59</f>
        <v>97</v>
      </c>
      <c r="D59">
        <f aca="true" t="shared" si="24" ref="D59:D72">S59</f>
        <v>2</v>
      </c>
      <c r="E59">
        <f aca="true" t="shared" si="25" ref="E59:E72">T59</f>
        <v>4</v>
      </c>
      <c r="F59">
        <f aca="true" t="shared" si="26" ref="F59:F72">U59</f>
        <v>4</v>
      </c>
      <c r="G59" s="2">
        <f aca="true" t="shared" si="27" ref="G59:G72">(O59+P59)/60</f>
        <v>48.233333333333334</v>
      </c>
      <c r="H59" s="2">
        <f aca="true" t="shared" si="28" ref="H59:H72">O59/60</f>
        <v>44.43333333333333</v>
      </c>
      <c r="I59" s="2">
        <f aca="true" t="shared" si="29" ref="I59:I72">Q59+R59</f>
        <v>557.9</v>
      </c>
      <c r="J59" s="2">
        <f aca="true" t="shared" si="30" ref="J59:J72">Q59</f>
        <v>436.5</v>
      </c>
      <c r="K59" s="33">
        <v>9.1</v>
      </c>
      <c r="L59" s="38" t="s">
        <v>20</v>
      </c>
      <c r="M59" s="30">
        <v>58</v>
      </c>
      <c r="N59">
        <v>97</v>
      </c>
      <c r="O59" s="35">
        <v>2666</v>
      </c>
      <c r="P59" s="35">
        <v>228</v>
      </c>
      <c r="Q59" s="35">
        <v>436.5</v>
      </c>
      <c r="R59">
        <v>121.4</v>
      </c>
      <c r="S59" s="34">
        <v>2</v>
      </c>
      <c r="T59" s="34">
        <v>4</v>
      </c>
      <c r="U59" s="34">
        <v>4</v>
      </c>
    </row>
    <row r="60" spans="1:21" ht="12.75">
      <c r="A60" s="29">
        <v>37339</v>
      </c>
      <c r="B60" s="10">
        <f>M60</f>
        <v>96</v>
      </c>
      <c r="C60" s="27" t="str">
        <f t="shared" si="23"/>
        <v>95-96</v>
      </c>
      <c r="D60">
        <f t="shared" si="24"/>
        <v>6</v>
      </c>
      <c r="E60">
        <f t="shared" si="25"/>
        <v>6</v>
      </c>
      <c r="F60">
        <f t="shared" si="26"/>
        <v>6</v>
      </c>
      <c r="G60" s="2">
        <f t="shared" si="27"/>
        <v>79.11666666666666</v>
      </c>
      <c r="H60" s="2">
        <f t="shared" si="28"/>
        <v>73.2</v>
      </c>
      <c r="I60" s="2">
        <f t="shared" si="29"/>
        <v>1317.2</v>
      </c>
      <c r="J60" s="2">
        <f t="shared" si="30"/>
        <v>1050.5</v>
      </c>
      <c r="K60" s="19">
        <v>26</v>
      </c>
      <c r="L60" s="18" t="s">
        <v>21</v>
      </c>
      <c r="M60">
        <v>96</v>
      </c>
      <c r="N60" s="32" t="s">
        <v>22</v>
      </c>
      <c r="O60">
        <v>4392</v>
      </c>
      <c r="P60">
        <v>355</v>
      </c>
      <c r="Q60">
        <v>1050.5</v>
      </c>
      <c r="R60">
        <v>266.7</v>
      </c>
      <c r="S60">
        <f>3+3</f>
        <v>6</v>
      </c>
      <c r="T60">
        <f>3+3</f>
        <v>6</v>
      </c>
      <c r="U60">
        <f>3+3</f>
        <v>6</v>
      </c>
    </row>
    <row r="61" spans="1:21" ht="12.75">
      <c r="A61" s="29">
        <v>37339</v>
      </c>
      <c r="B61" s="10">
        <f>M61</f>
        <v>125</v>
      </c>
      <c r="C61" s="27">
        <f t="shared" si="23"/>
        <v>91</v>
      </c>
      <c r="D61">
        <f t="shared" si="24"/>
        <v>7</v>
      </c>
      <c r="E61">
        <f t="shared" si="25"/>
        <v>7</v>
      </c>
      <c r="F61">
        <f t="shared" si="26"/>
        <v>7</v>
      </c>
      <c r="G61" s="2">
        <f t="shared" si="27"/>
        <v>94.6</v>
      </c>
      <c r="H61" s="2">
        <f t="shared" si="28"/>
        <v>88</v>
      </c>
      <c r="I61" s="2">
        <f t="shared" si="29"/>
        <v>1643.8</v>
      </c>
      <c r="J61" s="2">
        <f t="shared" si="30"/>
        <v>1434.2</v>
      </c>
      <c r="K61" s="12">
        <v>32.3</v>
      </c>
      <c r="L61" s="18" t="s">
        <v>23</v>
      </c>
      <c r="M61">
        <v>125</v>
      </c>
      <c r="N61">
        <v>91</v>
      </c>
      <c r="O61">
        <v>5280</v>
      </c>
      <c r="P61">
        <v>396</v>
      </c>
      <c r="Q61">
        <v>1434.2</v>
      </c>
      <c r="R61">
        <v>209.6</v>
      </c>
      <c r="S61">
        <v>7</v>
      </c>
      <c r="T61">
        <v>7</v>
      </c>
      <c r="U61">
        <v>7</v>
      </c>
    </row>
    <row r="62" spans="1:21" ht="12.75">
      <c r="A62" s="29">
        <v>37339</v>
      </c>
      <c r="B62" s="10">
        <f>M62</f>
        <v>130</v>
      </c>
      <c r="C62" s="27">
        <f t="shared" si="23"/>
        <v>91</v>
      </c>
      <c r="D62">
        <f t="shared" si="24"/>
        <v>4</v>
      </c>
      <c r="E62">
        <f t="shared" si="25"/>
        <v>4</v>
      </c>
      <c r="F62">
        <f t="shared" si="26"/>
        <v>4</v>
      </c>
      <c r="G62" s="2">
        <f t="shared" si="27"/>
        <v>59.483333333333334</v>
      </c>
      <c r="H62" s="2">
        <f t="shared" si="28"/>
        <v>56.06666666666667</v>
      </c>
      <c r="I62" s="2">
        <f t="shared" si="29"/>
        <v>980.9</v>
      </c>
      <c r="J62" s="2">
        <f t="shared" si="30"/>
        <v>882</v>
      </c>
      <c r="K62" s="12">
        <v>31.2</v>
      </c>
      <c r="L62" s="18" t="s">
        <v>25</v>
      </c>
      <c r="M62">
        <v>130</v>
      </c>
      <c r="N62">
        <v>91</v>
      </c>
      <c r="O62">
        <v>3364</v>
      </c>
      <c r="P62">
        <v>205</v>
      </c>
      <c r="Q62">
        <v>882</v>
      </c>
      <c r="R62">
        <v>98.9</v>
      </c>
      <c r="S62">
        <v>4</v>
      </c>
      <c r="T62">
        <v>4</v>
      </c>
      <c r="U62">
        <v>4</v>
      </c>
    </row>
    <row r="63" spans="1:21" ht="12.75">
      <c r="A63" s="29">
        <v>37339</v>
      </c>
      <c r="B63" s="10">
        <f>M63</f>
        <v>167</v>
      </c>
      <c r="C63" s="27">
        <f t="shared" si="23"/>
        <v>95</v>
      </c>
      <c r="D63">
        <f t="shared" si="24"/>
        <v>3</v>
      </c>
      <c r="E63">
        <f t="shared" si="25"/>
        <v>3</v>
      </c>
      <c r="F63">
        <f t="shared" si="26"/>
        <v>3</v>
      </c>
      <c r="G63" s="2">
        <f t="shared" si="27"/>
        <v>55.81666666666667</v>
      </c>
      <c r="H63" s="2">
        <f t="shared" si="28"/>
        <v>52.93333333333333</v>
      </c>
      <c r="I63" s="2">
        <f t="shared" si="29"/>
        <v>865.1</v>
      </c>
      <c r="J63" s="2">
        <f t="shared" si="30"/>
        <v>771.2</v>
      </c>
      <c r="K63" s="12">
        <v>21.4</v>
      </c>
      <c r="L63" s="18" t="s">
        <v>26</v>
      </c>
      <c r="M63">
        <v>167</v>
      </c>
      <c r="N63">
        <v>95</v>
      </c>
      <c r="O63">
        <v>3176</v>
      </c>
      <c r="P63">
        <v>173</v>
      </c>
      <c r="Q63">
        <v>771.2</v>
      </c>
      <c r="R63">
        <v>93.9</v>
      </c>
      <c r="S63">
        <v>3</v>
      </c>
      <c r="T63">
        <v>3</v>
      </c>
      <c r="U63">
        <v>3</v>
      </c>
    </row>
    <row r="64" spans="1:21" ht="12.75">
      <c r="A64" s="29">
        <v>37339</v>
      </c>
      <c r="B64" s="10">
        <f>M64</f>
        <v>205</v>
      </c>
      <c r="C64" s="27">
        <f t="shared" si="23"/>
        <v>91</v>
      </c>
      <c r="D64">
        <f t="shared" si="24"/>
        <v>4</v>
      </c>
      <c r="E64">
        <f t="shared" si="25"/>
        <v>4</v>
      </c>
      <c r="F64">
        <f t="shared" si="26"/>
        <v>4</v>
      </c>
      <c r="G64" s="2">
        <f t="shared" si="27"/>
        <v>72.65</v>
      </c>
      <c r="H64" s="2">
        <f t="shared" si="28"/>
        <v>70.23333333333333</v>
      </c>
      <c r="I64" s="2">
        <f t="shared" si="29"/>
        <v>1114.2</v>
      </c>
      <c r="J64" s="2">
        <f t="shared" si="30"/>
        <v>1035.9</v>
      </c>
      <c r="K64" s="19">
        <v>28.35</v>
      </c>
      <c r="L64" s="18" t="s">
        <v>28</v>
      </c>
      <c r="M64">
        <v>205</v>
      </c>
      <c r="N64">
        <v>91</v>
      </c>
      <c r="O64">
        <v>4214</v>
      </c>
      <c r="P64">
        <v>145</v>
      </c>
      <c r="Q64">
        <v>1035.9</v>
      </c>
      <c r="R64">
        <v>78.3</v>
      </c>
      <c r="S64">
        <v>4</v>
      </c>
      <c r="T64">
        <v>4</v>
      </c>
      <c r="U64">
        <v>4</v>
      </c>
    </row>
    <row r="65" spans="1:21" ht="12.75">
      <c r="A65" s="29">
        <v>37339</v>
      </c>
      <c r="B65" s="10">
        <f aca="true" t="shared" si="31" ref="B65:B72">M65</f>
        <v>218</v>
      </c>
      <c r="C65" s="27">
        <f t="shared" si="23"/>
        <v>94</v>
      </c>
      <c r="D65">
        <f t="shared" si="24"/>
        <v>3</v>
      </c>
      <c r="E65">
        <f t="shared" si="25"/>
        <v>3</v>
      </c>
      <c r="F65">
        <f t="shared" si="26"/>
        <v>3</v>
      </c>
      <c r="G65" s="2">
        <f t="shared" si="27"/>
        <v>38.583333333333336</v>
      </c>
      <c r="H65" s="2">
        <f t="shared" si="28"/>
        <v>35.833333333333336</v>
      </c>
      <c r="I65" s="2">
        <f t="shared" si="29"/>
        <v>515</v>
      </c>
      <c r="J65" s="2">
        <f t="shared" si="30"/>
        <v>439.7</v>
      </c>
      <c r="K65" s="19">
        <f>17.9/2</f>
        <v>8.95</v>
      </c>
      <c r="L65" s="18" t="s">
        <v>30</v>
      </c>
      <c r="M65">
        <v>218</v>
      </c>
      <c r="N65">
        <v>94</v>
      </c>
      <c r="O65">
        <v>2150</v>
      </c>
      <c r="P65">
        <v>165</v>
      </c>
      <c r="Q65">
        <v>439.7</v>
      </c>
      <c r="R65">
        <v>75.3</v>
      </c>
      <c r="S65">
        <v>3</v>
      </c>
      <c r="T65">
        <v>3</v>
      </c>
      <c r="U65">
        <v>3</v>
      </c>
    </row>
    <row r="66" spans="1:21" ht="12.75">
      <c r="A66" s="29">
        <v>37339</v>
      </c>
      <c r="B66" s="10">
        <f t="shared" si="31"/>
        <v>232</v>
      </c>
      <c r="C66" s="27">
        <f t="shared" si="23"/>
        <v>91</v>
      </c>
      <c r="D66">
        <f t="shared" si="24"/>
        <v>7</v>
      </c>
      <c r="E66">
        <f t="shared" si="25"/>
        <v>7</v>
      </c>
      <c r="F66">
        <f t="shared" si="26"/>
        <v>7</v>
      </c>
      <c r="G66" s="2">
        <f t="shared" si="27"/>
        <v>104.6</v>
      </c>
      <c r="H66" s="2">
        <f t="shared" si="28"/>
        <v>99.1</v>
      </c>
      <c r="I66" s="2">
        <f t="shared" si="29"/>
        <v>1685.6999999999998</v>
      </c>
      <c r="J66" s="2">
        <f t="shared" si="30"/>
        <v>1504.1</v>
      </c>
      <c r="K66" s="19">
        <v>24.8</v>
      </c>
      <c r="L66" s="18" t="s">
        <v>32</v>
      </c>
      <c r="M66">
        <v>232</v>
      </c>
      <c r="N66">
        <v>91</v>
      </c>
      <c r="O66">
        <v>5946</v>
      </c>
      <c r="P66">
        <v>330</v>
      </c>
      <c r="Q66">
        <v>1504.1</v>
      </c>
      <c r="R66">
        <v>181.6</v>
      </c>
      <c r="S66">
        <v>7</v>
      </c>
      <c r="T66">
        <v>7</v>
      </c>
      <c r="U66">
        <v>7</v>
      </c>
    </row>
    <row r="67" spans="1:21" ht="12.75">
      <c r="A67" s="29">
        <v>37339</v>
      </c>
      <c r="B67" s="10">
        <f t="shared" si="31"/>
        <v>254</v>
      </c>
      <c r="C67" s="27">
        <f t="shared" si="23"/>
        <v>91</v>
      </c>
      <c r="D67">
        <f t="shared" si="24"/>
        <v>3</v>
      </c>
      <c r="E67">
        <f t="shared" si="25"/>
        <v>3</v>
      </c>
      <c r="F67">
        <f t="shared" si="26"/>
        <v>3</v>
      </c>
      <c r="G67" s="2">
        <f t="shared" si="27"/>
        <v>36.333333333333336</v>
      </c>
      <c r="H67" s="2">
        <f t="shared" si="28"/>
        <v>34.7</v>
      </c>
      <c r="I67" s="2">
        <f t="shared" si="29"/>
        <v>453.8</v>
      </c>
      <c r="J67" s="2">
        <f t="shared" si="30"/>
        <v>408</v>
      </c>
      <c r="K67" s="19">
        <v>17.55</v>
      </c>
      <c r="L67" s="18" t="s">
        <v>33</v>
      </c>
      <c r="M67">
        <v>254</v>
      </c>
      <c r="N67">
        <v>91</v>
      </c>
      <c r="O67">
        <v>2082</v>
      </c>
      <c r="P67">
        <v>98</v>
      </c>
      <c r="Q67">
        <v>408</v>
      </c>
      <c r="R67">
        <v>45.8</v>
      </c>
      <c r="S67">
        <v>3</v>
      </c>
      <c r="T67">
        <v>3</v>
      </c>
      <c r="U67">
        <v>3</v>
      </c>
    </row>
    <row r="68" spans="1:21" ht="12.75">
      <c r="A68" s="29">
        <v>37339</v>
      </c>
      <c r="B68" s="10">
        <f t="shared" si="31"/>
        <v>256</v>
      </c>
      <c r="C68" s="27">
        <f t="shared" si="23"/>
        <v>96</v>
      </c>
      <c r="D68">
        <f t="shared" si="24"/>
        <v>3</v>
      </c>
      <c r="E68">
        <f t="shared" si="25"/>
        <v>3</v>
      </c>
      <c r="F68">
        <f t="shared" si="26"/>
        <v>3</v>
      </c>
      <c r="G68" s="2">
        <f t="shared" si="27"/>
        <v>47.5</v>
      </c>
      <c r="H68" s="2">
        <f t="shared" si="28"/>
        <v>44.5</v>
      </c>
      <c r="I68" s="2">
        <f t="shared" si="29"/>
        <v>725.5</v>
      </c>
      <c r="J68" s="2">
        <f t="shared" si="30"/>
        <v>639.6</v>
      </c>
      <c r="K68" s="19">
        <v>22</v>
      </c>
      <c r="L68" s="18" t="s">
        <v>34</v>
      </c>
      <c r="M68">
        <v>256</v>
      </c>
      <c r="N68">
        <v>96</v>
      </c>
      <c r="O68">
        <v>2670</v>
      </c>
      <c r="P68">
        <v>180</v>
      </c>
      <c r="Q68">
        <v>639.6</v>
      </c>
      <c r="R68">
        <v>85.9</v>
      </c>
      <c r="S68">
        <v>3</v>
      </c>
      <c r="T68">
        <v>3</v>
      </c>
      <c r="U68">
        <v>3</v>
      </c>
    </row>
    <row r="69" spans="1:21" ht="12.75">
      <c r="A69" s="29">
        <v>37339</v>
      </c>
      <c r="B69" s="10">
        <f t="shared" si="31"/>
        <v>266</v>
      </c>
      <c r="C69" s="27">
        <f t="shared" si="23"/>
        <v>91</v>
      </c>
      <c r="D69">
        <f t="shared" si="24"/>
        <v>4</v>
      </c>
      <c r="E69">
        <f t="shared" si="25"/>
        <v>5</v>
      </c>
      <c r="F69">
        <f t="shared" si="26"/>
        <v>5</v>
      </c>
      <c r="G69" s="2">
        <f t="shared" si="27"/>
        <v>71.51666666666667</v>
      </c>
      <c r="H69" s="2">
        <f t="shared" si="28"/>
        <v>63.2</v>
      </c>
      <c r="I69" s="2">
        <f t="shared" si="29"/>
        <v>1145</v>
      </c>
      <c r="J69" s="2">
        <f t="shared" si="30"/>
        <v>896.4</v>
      </c>
      <c r="K69" s="12">
        <v>22.4</v>
      </c>
      <c r="L69" s="18" t="s">
        <v>35</v>
      </c>
      <c r="M69">
        <v>266</v>
      </c>
      <c r="N69">
        <v>91</v>
      </c>
      <c r="O69">
        <v>3792</v>
      </c>
      <c r="P69">
        <v>499</v>
      </c>
      <c r="Q69">
        <v>896.4</v>
      </c>
      <c r="R69">
        <v>248.6</v>
      </c>
      <c r="S69">
        <v>4</v>
      </c>
      <c r="T69">
        <v>5</v>
      </c>
      <c r="U69">
        <v>5</v>
      </c>
    </row>
    <row r="70" spans="1:21" ht="12.75">
      <c r="A70" s="29">
        <v>37339</v>
      </c>
      <c r="B70" s="10">
        <f t="shared" si="31"/>
        <v>270</v>
      </c>
      <c r="C70" s="27">
        <f t="shared" si="23"/>
        <v>91</v>
      </c>
      <c r="D70">
        <f t="shared" si="24"/>
        <v>4</v>
      </c>
      <c r="E70">
        <f t="shared" si="25"/>
        <v>4</v>
      </c>
      <c r="F70">
        <f t="shared" si="26"/>
        <v>4</v>
      </c>
      <c r="G70" s="2">
        <f t="shared" si="27"/>
        <v>58.28333333333333</v>
      </c>
      <c r="H70" s="2">
        <f t="shared" si="28"/>
        <v>54.416666666666664</v>
      </c>
      <c r="I70" s="2">
        <f t="shared" si="29"/>
        <v>820.8</v>
      </c>
      <c r="J70" s="2">
        <f t="shared" si="30"/>
        <v>667.8</v>
      </c>
      <c r="K70" s="19">
        <v>23.9</v>
      </c>
      <c r="L70" s="18" t="s">
        <v>36</v>
      </c>
      <c r="M70">
        <v>270</v>
      </c>
      <c r="N70">
        <v>91</v>
      </c>
      <c r="O70">
        <v>3265</v>
      </c>
      <c r="P70">
        <v>232</v>
      </c>
      <c r="Q70">
        <v>667.8</v>
      </c>
      <c r="R70">
        <v>153</v>
      </c>
      <c r="S70">
        <v>4</v>
      </c>
      <c r="T70">
        <v>4</v>
      </c>
      <c r="U70">
        <v>4</v>
      </c>
    </row>
    <row r="71" spans="1:21" ht="12.75">
      <c r="A71" s="29">
        <v>37339</v>
      </c>
      <c r="B71" s="10">
        <f t="shared" si="31"/>
        <v>603</v>
      </c>
      <c r="C71" s="27">
        <f t="shared" si="23"/>
        <v>94</v>
      </c>
      <c r="D71">
        <f t="shared" si="24"/>
        <v>4</v>
      </c>
      <c r="E71">
        <f t="shared" si="25"/>
        <v>7</v>
      </c>
      <c r="F71">
        <f t="shared" si="26"/>
        <v>7</v>
      </c>
      <c r="G71" s="2">
        <f t="shared" si="27"/>
        <v>89.48333333333333</v>
      </c>
      <c r="H71" s="2">
        <f t="shared" si="28"/>
        <v>86.48333333333333</v>
      </c>
      <c r="I71" s="2">
        <f t="shared" si="29"/>
        <v>1011.5</v>
      </c>
      <c r="J71" s="2">
        <f t="shared" si="30"/>
        <v>944.1</v>
      </c>
      <c r="K71" s="19">
        <f>23.3/2</f>
        <v>11.65</v>
      </c>
      <c r="L71" s="18" t="s">
        <v>37</v>
      </c>
      <c r="M71">
        <v>603</v>
      </c>
      <c r="N71">
        <v>94</v>
      </c>
      <c r="O71">
        <v>5189</v>
      </c>
      <c r="P71">
        <v>180</v>
      </c>
      <c r="Q71">
        <v>944.1</v>
      </c>
      <c r="R71">
        <v>67.4</v>
      </c>
      <c r="S71">
        <v>4</v>
      </c>
      <c r="T71">
        <v>7</v>
      </c>
      <c r="U71">
        <v>7</v>
      </c>
    </row>
    <row r="72" spans="1:21" ht="12.75">
      <c r="A72" s="29">
        <v>37339</v>
      </c>
      <c r="B72" s="10">
        <f t="shared" si="31"/>
        <v>605</v>
      </c>
      <c r="C72" s="27">
        <f t="shared" si="23"/>
        <v>94</v>
      </c>
      <c r="D72">
        <f t="shared" si="24"/>
        <v>2</v>
      </c>
      <c r="E72">
        <f t="shared" si="25"/>
        <v>2</v>
      </c>
      <c r="F72">
        <f t="shared" si="26"/>
        <v>2</v>
      </c>
      <c r="G72" s="2">
        <f t="shared" si="27"/>
        <v>27.5</v>
      </c>
      <c r="H72" s="2">
        <f t="shared" si="28"/>
        <v>26.666666666666668</v>
      </c>
      <c r="I72" s="2">
        <f t="shared" si="29"/>
        <v>303.5</v>
      </c>
      <c r="J72" s="2">
        <f t="shared" si="30"/>
        <v>280.8</v>
      </c>
      <c r="K72" s="19">
        <v>5.8</v>
      </c>
      <c r="L72" s="18" t="s">
        <v>38</v>
      </c>
      <c r="M72">
        <v>605</v>
      </c>
      <c r="N72">
        <v>94</v>
      </c>
      <c r="O72">
        <v>1600</v>
      </c>
      <c r="P72">
        <v>50</v>
      </c>
      <c r="Q72">
        <v>280.8</v>
      </c>
      <c r="R72">
        <v>22.7</v>
      </c>
      <c r="S72">
        <v>2</v>
      </c>
      <c r="T72">
        <v>2</v>
      </c>
      <c r="U72">
        <v>2</v>
      </c>
    </row>
    <row r="73" spans="3:21" ht="18.75" customHeight="1">
      <c r="C73" s="16" t="s">
        <v>39</v>
      </c>
      <c r="D73" s="8">
        <f aca="true" t="shared" si="32" ref="D73:J73">SUM(D59:D72)</f>
        <v>56</v>
      </c>
      <c r="E73" s="8">
        <f t="shared" si="32"/>
        <v>62</v>
      </c>
      <c r="F73" s="8">
        <f t="shared" si="32"/>
        <v>62</v>
      </c>
      <c r="G73" s="3">
        <f t="shared" si="32"/>
        <v>883.6999999999999</v>
      </c>
      <c r="H73" s="3">
        <f t="shared" si="32"/>
        <v>829.7666666666667</v>
      </c>
      <c r="I73" s="3">
        <f t="shared" si="32"/>
        <v>13139.899999999998</v>
      </c>
      <c r="J73" s="3">
        <f t="shared" si="32"/>
        <v>11390.799999999997</v>
      </c>
      <c r="M73" s="10" t="s">
        <v>40</v>
      </c>
      <c r="N73" s="9" t="s">
        <v>1</v>
      </c>
      <c r="O73">
        <f aca="true" t="shared" si="33" ref="O73:U73">SUM(O59:O72)</f>
        <v>49786</v>
      </c>
      <c r="P73">
        <f t="shared" si="33"/>
        <v>3236</v>
      </c>
      <c r="Q73">
        <f t="shared" si="33"/>
        <v>11390.799999999997</v>
      </c>
      <c r="R73">
        <f t="shared" si="33"/>
        <v>1749.1</v>
      </c>
      <c r="S73">
        <f t="shared" si="33"/>
        <v>56</v>
      </c>
      <c r="T73">
        <f t="shared" si="33"/>
        <v>62</v>
      </c>
      <c r="U73">
        <f t="shared" si="33"/>
        <v>62</v>
      </c>
    </row>
    <row r="74" spans="3:14" ht="12.75" customHeight="1">
      <c r="C74" s="16"/>
      <c r="D74" s="8"/>
      <c r="E74" s="8"/>
      <c r="F74" s="8"/>
      <c r="G74" s="3"/>
      <c r="H74" s="3"/>
      <c r="I74" s="3"/>
      <c r="J74" s="3"/>
      <c r="M74" s="10"/>
      <c r="N74" s="9"/>
    </row>
    <row r="75" spans="3:14" ht="12.75" customHeight="1">
      <c r="C75" s="16"/>
      <c r="D75" s="1"/>
      <c r="E75" s="1"/>
      <c r="F75" s="1"/>
      <c r="G75" s="3"/>
      <c r="H75" s="3"/>
      <c r="I75" s="6" t="s">
        <v>1</v>
      </c>
      <c r="J75" s="6" t="s">
        <v>42</v>
      </c>
      <c r="M75" s="10"/>
      <c r="N75" s="9"/>
    </row>
    <row r="76" spans="3:14" ht="12.75" customHeight="1">
      <c r="C76" s="16"/>
      <c r="H76" s="14" t="s">
        <v>1</v>
      </c>
      <c r="I76" s="14" t="s">
        <v>43</v>
      </c>
      <c r="J76" s="14" t="s">
        <v>44</v>
      </c>
      <c r="K76" s="14" t="s">
        <v>39</v>
      </c>
      <c r="M76" s="10"/>
      <c r="N76" s="9"/>
    </row>
    <row r="77" spans="2:11" ht="10.5" customHeight="1">
      <c r="B77" s="13" t="s">
        <v>4</v>
      </c>
      <c r="C77" s="14">
        <v>91</v>
      </c>
      <c r="D77" s="6" t="s">
        <v>45</v>
      </c>
      <c r="I77" s="14">
        <v>34</v>
      </c>
      <c r="J77" s="14">
        <v>0</v>
      </c>
      <c r="K77" s="14">
        <f>J77+I77</f>
        <v>34</v>
      </c>
    </row>
    <row r="78" spans="2:11" ht="10.5" customHeight="1">
      <c r="B78" s="13" t="s">
        <v>4</v>
      </c>
      <c r="C78" s="14">
        <v>94</v>
      </c>
      <c r="D78" s="6" t="s">
        <v>46</v>
      </c>
      <c r="I78" s="14">
        <v>12</v>
      </c>
      <c r="J78" s="14">
        <v>0</v>
      </c>
      <c r="K78" s="14">
        <f>J78+I78</f>
        <v>12</v>
      </c>
    </row>
    <row r="79" spans="2:11" ht="10.5" customHeight="1">
      <c r="B79" s="13" t="s">
        <v>4</v>
      </c>
      <c r="C79" s="14">
        <v>95</v>
      </c>
      <c r="D79" s="6" t="s">
        <v>47</v>
      </c>
      <c r="I79" s="14">
        <v>6</v>
      </c>
      <c r="J79" s="14">
        <v>0</v>
      </c>
      <c r="K79" s="14">
        <f>J79+I79</f>
        <v>6</v>
      </c>
    </row>
    <row r="80" spans="2:11" ht="10.5" customHeight="1">
      <c r="B80" s="13" t="s">
        <v>4</v>
      </c>
      <c r="C80" s="14">
        <v>96</v>
      </c>
      <c r="D80" s="31" t="s">
        <v>48</v>
      </c>
      <c r="I80" s="14">
        <v>6</v>
      </c>
      <c r="J80" s="14">
        <v>0</v>
      </c>
      <c r="K80" s="14">
        <f>J80+I80</f>
        <v>6</v>
      </c>
    </row>
    <row r="81" spans="2:11" ht="10.5" customHeight="1">
      <c r="B81" s="13" t="s">
        <v>4</v>
      </c>
      <c r="C81" s="14">
        <v>97</v>
      </c>
      <c r="D81" s="31" t="s">
        <v>49</v>
      </c>
      <c r="I81" s="28">
        <v>4</v>
      </c>
      <c r="J81" s="28">
        <v>0</v>
      </c>
      <c r="K81" s="14">
        <f>J81+I81</f>
        <v>4</v>
      </c>
    </row>
    <row r="86" ht="12.75">
      <c r="F86" t="s">
        <v>1</v>
      </c>
    </row>
  </sheetData>
  <printOptions/>
  <pageMargins left="0.31" right="0.23" top="1.61" bottom="0.88" header="0.77" footer="0.36"/>
  <pageSetup horizontalDpi="1200" verticalDpi="1200" orientation="landscape" scale="115" r:id="rId1"/>
  <headerFooter alignWithMargins="0">
    <oddHeader>&amp;C&amp;8LOS ANGELES COUNTY METROPOLITAN TRANSPORTATION AUTHORITY
SCHEDULED SERVICE OPERATING COST FACTORS
&amp;"Arial,Bold"&amp;10EFFECTIVE MARCH 24, 2002&amp;RREPORT NO. 4-24
CONTRACT LINES
</oddHeader>
    <oddFooter>&amp;L&amp;8&amp;A&amp;CBuses reflect block assignments;
interline savings are not available.&amp;R&amp;8&amp;D</oddFooter>
  </headerFooter>
  <rowBreaks count="2" manualBreakCount="2">
    <brk id="29" max="65535" man="1"/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kumara</cp:lastModifiedBy>
  <cp:lastPrinted>2002-04-02T20:24:54Z</cp:lastPrinted>
  <dcterms:created xsi:type="dcterms:W3CDTF">1997-03-04T19:54:26Z</dcterms:created>
  <dcterms:modified xsi:type="dcterms:W3CDTF">2002-08-20T15:51:50Z</dcterms:modified>
  <cp:category/>
  <cp:version/>
  <cp:contentType/>
  <cp:contentStatus/>
</cp:coreProperties>
</file>