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00" windowHeight="69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<sst xmlns="http://schemas.openxmlformats.org/spreadsheetml/2006/main" count="162" uniqueCount="87">
  <si>
    <t xml:space="preserve"> </t>
  </si>
  <si>
    <t>Total</t>
  </si>
  <si>
    <t>1,000 passengers</t>
  </si>
  <si>
    <t xml:space="preserve"> TOTAL</t>
  </si>
  <si>
    <t>Complaint Resolutions</t>
  </si>
  <si>
    <t>Number of Complaints</t>
  </si>
  <si>
    <t>1 to 3 Days</t>
  </si>
  <si>
    <t>Valid Complaints</t>
  </si>
  <si>
    <t>4 to 6 Days</t>
  </si>
  <si>
    <t>Invalid Complaints</t>
  </si>
  <si>
    <t>7 to 10 Days</t>
  </si>
  <si>
    <t>Number of Responses</t>
  </si>
  <si>
    <t>Over 10 Days</t>
  </si>
  <si>
    <t>Pending Complaints</t>
  </si>
  <si>
    <t>April</t>
  </si>
  <si>
    <t>May</t>
  </si>
  <si>
    <t>%Change</t>
  </si>
  <si>
    <t>Response Time</t>
  </si>
  <si>
    <t>Response Time Within 10 Working Day Goal</t>
  </si>
  <si>
    <t>Southern Region Steady</t>
  </si>
  <si>
    <t>Southern Region Ready</t>
  </si>
  <si>
    <t>Complaints</t>
  </si>
  <si>
    <t>Complaints per</t>
  </si>
  <si>
    <t>Number of</t>
  </si>
  <si>
    <t>Passengers</t>
  </si>
  <si>
    <t>Eastern Region Steady</t>
  </si>
  <si>
    <t>Eastern Region Ready</t>
  </si>
  <si>
    <t>Northern Region</t>
  </si>
  <si>
    <t>West/Central Ready</t>
  </si>
  <si>
    <t>West/Central Steady</t>
  </si>
  <si>
    <t>Antelope Valley</t>
  </si>
  <si>
    <t>ADA</t>
  </si>
  <si>
    <t>Conduct</t>
  </si>
  <si>
    <t>Animal</t>
  </si>
  <si>
    <t>Booking</t>
  </si>
  <si>
    <t>Late 3</t>
  </si>
  <si>
    <t>Late 4</t>
  </si>
  <si>
    <t>Total Service</t>
  </si>
  <si>
    <t>System Totals</t>
  </si>
  <si>
    <t xml:space="preserve">Late </t>
  </si>
  <si>
    <t>Late</t>
  </si>
  <si>
    <t>Comp Type</t>
  </si>
  <si>
    <t>Service Failures</t>
  </si>
  <si>
    <t>Certification</t>
  </si>
  <si>
    <t>Fare</t>
  </si>
  <si>
    <t>Comments/Inquiries</t>
  </si>
  <si>
    <t>Lost/Found</t>
  </si>
  <si>
    <t>Policy</t>
  </si>
  <si>
    <t>Traveltime</t>
  </si>
  <si>
    <t>Non-Service Failures</t>
  </si>
  <si>
    <t>Vehicle</t>
  </si>
  <si>
    <t xml:space="preserve">Policy </t>
  </si>
  <si>
    <t>Subtotal</t>
  </si>
  <si>
    <t>Customer Service Center</t>
  </si>
  <si>
    <t xml:space="preserve">Compliments </t>
  </si>
  <si>
    <t xml:space="preserve">Conduct </t>
  </si>
  <si>
    <t>Access Services</t>
  </si>
  <si>
    <t xml:space="preserve">*Cancel </t>
  </si>
  <si>
    <t>*Free</t>
  </si>
  <si>
    <t>* note: Temporary Complaint Types for Free Fare Program and Steady Cancellation Policy</t>
  </si>
  <si>
    <t>of Total</t>
  </si>
  <si>
    <t>Commendations  By Provider</t>
  </si>
  <si>
    <t>AVTA</t>
  </si>
  <si>
    <t>Eastern Ready</t>
  </si>
  <si>
    <t>Eastern Steady</t>
  </si>
  <si>
    <t>Southern Ready</t>
  </si>
  <si>
    <t>Southern Steady</t>
  </si>
  <si>
    <t>Phone</t>
  </si>
  <si>
    <t>Other</t>
  </si>
  <si>
    <t>COMPLAINT RESOLUTION ACTIVITY</t>
  </si>
  <si>
    <t>ACTIVITY TYPE</t>
  </si>
  <si>
    <t># OF COMPLAINANTS</t>
  </si>
  <si>
    <t>ACTION TAKEN/COMPLAINT RESOLVED ON INITIAL RETURN CALL</t>
  </si>
  <si>
    <t>CONTACT ATTEMPTED TWICE/POSTCARD SENT</t>
  </si>
  <si>
    <t>POSTCARD SENT - RIDER CALLED IN RESPONSE TO POSTCARD</t>
  </si>
  <si>
    <t>REFERRED TO OPERATIONS MONITORING CENTER</t>
  </si>
  <si>
    <t>REFERRED TO ROAD OPERATIONS COORDINATOR</t>
  </si>
  <si>
    <t>REFERRED TO OPERATIONS ANALYST</t>
  </si>
  <si>
    <t>INVESTIGATION HANDLED BY COMPLAINT RESOLUTION STAFF</t>
  </si>
  <si>
    <t>REFERRED TO RISK MANAGEMENT</t>
  </si>
  <si>
    <t>SAMPLE OF LATE 1 &amp; 2 COMPLAINTS CONTACTED</t>
  </si>
  <si>
    <t>[note: this total does not include commendations and Late1 &amp; 2 complaints not sampled]</t>
  </si>
  <si>
    <t xml:space="preserve">  TOTAL: </t>
  </si>
  <si>
    <t>TOTAL CALLS ATTEMPTED</t>
  </si>
  <si>
    <t>REFERRED TO TRIP SHEET REVIEWERS</t>
  </si>
  <si>
    <t>REFERRED TO ELIGIBILITY DETERINATIONS STAFF</t>
  </si>
  <si>
    <t>Urgent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</si>
</sst>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0"/>
    </font>
    <font>
      <sz val="20"/>
      <name val="Arial Narrow"/>
      <family val="2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0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0"/>
    </font>
    <font>
      <b/>
      <i/>
      <sz val="9"/>
      <name val="Arial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i/>
      <sz val="12"/>
      <color indexed="9"/>
      <name val="Arial Narrow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9" fontId="4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9" fontId="8" fillId="2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9" fontId="4" fillId="2" borderId="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0" fillId="0" borderId="4" xfId="0" applyBorder="1" applyAlignment="1">
      <alignment/>
    </xf>
    <xf numFmtId="0" fontId="4" fillId="2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0" xfId="0" applyFont="1" applyAlignment="1">
      <alignment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2" fillId="0" borderId="8" xfId="0" applyFont="1" applyFill="1" applyBorder="1" applyAlignment="1">
      <alignment horizontal="right" vertical="top"/>
    </xf>
    <xf numFmtId="0" fontId="12" fillId="2" borderId="8" xfId="0" applyFont="1" applyFill="1" applyBorder="1" applyAlignment="1">
      <alignment horizontal="right" vertical="top"/>
    </xf>
    <xf numFmtId="0" fontId="10" fillId="3" borderId="3" xfId="0" applyFont="1" applyFill="1" applyBorder="1" applyAlignment="1">
      <alignment/>
    </xf>
    <xf numFmtId="0" fontId="13" fillId="3" borderId="1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8" fillId="0" borderId="11" xfId="0" applyFont="1" applyFill="1" applyBorder="1" applyAlignment="1">
      <alignment vertical="top"/>
    </xf>
    <xf numFmtId="9" fontId="4" fillId="2" borderId="12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/>
    </xf>
    <xf numFmtId="9" fontId="8" fillId="2" borderId="12" xfId="0" applyNumberFormat="1" applyFont="1" applyFill="1" applyBorder="1" applyAlignment="1">
      <alignment horizontal="center" vertical="top"/>
    </xf>
    <xf numFmtId="0" fontId="8" fillId="2" borderId="11" xfId="0" applyFont="1" applyFill="1" applyBorder="1" applyAlignment="1">
      <alignment vertical="top"/>
    </xf>
    <xf numFmtId="0" fontId="16" fillId="0" borderId="14" xfId="0" applyFont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1" fontId="12" fillId="0" borderId="15" xfId="0" applyNumberFormat="1" applyFont="1" applyFill="1" applyBorder="1" applyAlignment="1">
      <alignment horizontal="center" vertical="top"/>
    </xf>
    <xf numFmtId="2" fontId="12" fillId="0" borderId="7" xfId="0" applyNumberFormat="1" applyFont="1" applyFill="1" applyBorder="1" applyAlignment="1">
      <alignment horizontal="center" vertical="top"/>
    </xf>
    <xf numFmtId="41" fontId="12" fillId="0" borderId="3" xfId="0" applyNumberFormat="1" applyFont="1" applyFill="1" applyBorder="1" applyAlignment="1">
      <alignment horizontal="center" vertical="top"/>
    </xf>
    <xf numFmtId="41" fontId="12" fillId="0" borderId="15" xfId="0" applyNumberFormat="1" applyFont="1" applyFill="1" applyBorder="1" applyAlignment="1">
      <alignment horizontal="center" vertical="top"/>
    </xf>
    <xf numFmtId="41" fontId="12" fillId="0" borderId="3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41" fontId="12" fillId="3" borderId="3" xfId="0" applyNumberFormat="1" applyFont="1" applyFill="1" applyBorder="1" applyAlignment="1">
      <alignment horizontal="center" vertical="top"/>
    </xf>
    <xf numFmtId="2" fontId="12" fillId="3" borderId="2" xfId="0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41" fontId="13" fillId="3" borderId="9" xfId="0" applyNumberFormat="1" applyFont="1" applyFill="1" applyBorder="1" applyAlignment="1">
      <alignment horizontal="center" vertical="top"/>
    </xf>
    <xf numFmtId="2" fontId="13" fillId="3" borderId="16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15" fillId="3" borderId="15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8" fillId="2" borderId="13" xfId="0" applyFont="1" applyFill="1" applyBorder="1" applyAlignment="1">
      <alignment vertical="top"/>
    </xf>
    <xf numFmtId="0" fontId="7" fillId="3" borderId="17" xfId="0" applyFont="1" applyFill="1" applyBorder="1" applyAlignment="1">
      <alignment vertical="top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11" fillId="0" borderId="3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3" borderId="9" xfId="0" applyFont="1" applyFill="1" applyBorder="1" applyAlignment="1">
      <alignment/>
    </xf>
    <xf numFmtId="0" fontId="17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9" fontId="4" fillId="3" borderId="2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vertical="top"/>
    </xf>
    <xf numFmtId="0" fontId="8" fillId="2" borderId="19" xfId="0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8" fillId="3" borderId="5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/>
    </xf>
    <xf numFmtId="0" fontId="4" fillId="3" borderId="9" xfId="0" applyFont="1" applyFill="1" applyBorder="1" applyAlignment="1">
      <alignment horizontal="center" vertical="top"/>
    </xf>
    <xf numFmtId="9" fontId="4" fillId="3" borderId="16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9" fontId="4" fillId="2" borderId="5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9" fontId="4" fillId="2" borderId="16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9" fontId="8" fillId="2" borderId="2" xfId="0" applyNumberFormat="1" applyFont="1" applyFill="1" applyBorder="1" applyAlignment="1">
      <alignment horizontal="center" vertical="top"/>
    </xf>
    <xf numFmtId="0" fontId="18" fillId="0" borderId="20" xfId="0" applyFont="1" applyBorder="1" applyAlignment="1">
      <alignment/>
    </xf>
    <xf numFmtId="0" fontId="4" fillId="3" borderId="4" xfId="0" applyFont="1" applyFill="1" applyBorder="1" applyAlignment="1">
      <alignment horizontal="center" vertical="top"/>
    </xf>
    <xf numFmtId="9" fontId="4" fillId="3" borderId="5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9" fontId="4" fillId="2" borderId="21" xfId="0" applyNumberFormat="1" applyFont="1" applyFill="1" applyBorder="1" applyAlignment="1">
      <alignment horizontal="center" vertical="top"/>
    </xf>
    <xf numFmtId="9" fontId="4" fillId="2" borderId="22" xfId="0" applyNumberFormat="1" applyFont="1" applyFill="1" applyBorder="1" applyAlignment="1">
      <alignment horizontal="center" vertical="top"/>
    </xf>
    <xf numFmtId="0" fontId="16" fillId="0" borderId="19" xfId="0" applyFont="1" applyBorder="1" applyAlignment="1">
      <alignment/>
    </xf>
    <xf numFmtId="0" fontId="18" fillId="3" borderId="4" xfId="0" applyFont="1" applyFill="1" applyBorder="1" applyAlignment="1">
      <alignment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8" fillId="2" borderId="23" xfId="0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vertical="top"/>
    </xf>
    <xf numFmtId="0" fontId="4" fillId="3" borderId="4" xfId="0" applyFont="1" applyFill="1" applyBorder="1" applyAlignment="1">
      <alignment horizontal="left" vertical="top"/>
    </xf>
    <xf numFmtId="0" fontId="4" fillId="3" borderId="24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9" fontId="4" fillId="0" borderId="2" xfId="0" applyNumberFormat="1" applyFont="1" applyFill="1" applyBorder="1" applyAlignment="1">
      <alignment horizontal="center" vertical="top"/>
    </xf>
    <xf numFmtId="9" fontId="4" fillId="0" borderId="5" xfId="0" applyNumberFormat="1" applyFont="1" applyFill="1" applyBorder="1" applyAlignment="1">
      <alignment horizontal="center" vertical="top"/>
    </xf>
    <xf numFmtId="9" fontId="4" fillId="0" borderId="16" xfId="0" applyNumberFormat="1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/>
    </xf>
    <xf numFmtId="9" fontId="8" fillId="2" borderId="28" xfId="0" applyNumberFormat="1" applyFont="1" applyFill="1" applyBorder="1" applyAlignment="1">
      <alignment horizontal="center" vertical="top"/>
    </xf>
    <xf numFmtId="9" fontId="4" fillId="3" borderId="22" xfId="0" applyNumberFormat="1" applyFont="1" applyFill="1" applyBorder="1" applyAlignment="1">
      <alignment horizontal="center" vertical="top"/>
    </xf>
    <xf numFmtId="9" fontId="4" fillId="3" borderId="21" xfId="0" applyNumberFormat="1" applyFont="1" applyFill="1" applyBorder="1" applyAlignment="1">
      <alignment horizontal="center" vertical="top"/>
    </xf>
    <xf numFmtId="9" fontId="4" fillId="3" borderId="29" xfId="0" applyNumberFormat="1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right" vertical="top"/>
    </xf>
    <xf numFmtId="9" fontId="7" fillId="0" borderId="31" xfId="0" applyNumberFormat="1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9" fontId="7" fillId="0" borderId="28" xfId="0" applyNumberFormat="1" applyFont="1" applyFill="1" applyBorder="1" applyAlignment="1">
      <alignment horizontal="center" vertical="top"/>
    </xf>
    <xf numFmtId="0" fontId="8" fillId="3" borderId="27" xfId="0" applyFont="1" applyFill="1" applyBorder="1" applyAlignment="1">
      <alignment horizontal="center" vertical="top"/>
    </xf>
    <xf numFmtId="9" fontId="8" fillId="3" borderId="28" xfId="0" applyNumberFormat="1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9" fontId="8" fillId="3" borderId="5" xfId="0" applyNumberFormat="1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9" fontId="8" fillId="2" borderId="17" xfId="0" applyNumberFormat="1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4" fillId="2" borderId="33" xfId="0" applyFont="1" applyFill="1" applyBorder="1" applyAlignment="1">
      <alignment vertical="top"/>
    </xf>
    <xf numFmtId="0" fontId="19" fillId="4" borderId="17" xfId="0" applyFont="1" applyFill="1" applyBorder="1" applyAlignment="1">
      <alignment horizontal="left" vertical="top"/>
    </xf>
    <xf numFmtId="0" fontId="20" fillId="4" borderId="17" xfId="0" applyFont="1" applyFill="1" applyBorder="1" applyAlignment="1">
      <alignment horizontal="center" vertical="top"/>
    </xf>
    <xf numFmtId="9" fontId="20" fillId="4" borderId="17" xfId="0" applyNumberFormat="1" applyFont="1" applyFill="1" applyBorder="1" applyAlignment="1">
      <alignment horizontal="center" vertical="top"/>
    </xf>
    <xf numFmtId="0" fontId="19" fillId="4" borderId="17" xfId="0" applyFont="1" applyFill="1" applyBorder="1" applyAlignment="1">
      <alignment vertical="top"/>
    </xf>
    <xf numFmtId="0" fontId="20" fillId="4" borderId="17" xfId="0" applyFont="1" applyFill="1" applyBorder="1" applyAlignment="1">
      <alignment horizontal="right" vertical="top"/>
    </xf>
    <xf numFmtId="0" fontId="20" fillId="4" borderId="27" xfId="0" applyFont="1" applyFill="1" applyBorder="1" applyAlignment="1">
      <alignment horizontal="center" vertical="top"/>
    </xf>
    <xf numFmtId="9" fontId="20" fillId="4" borderId="28" xfId="0" applyNumberFormat="1" applyFont="1" applyFill="1" applyBorder="1" applyAlignment="1">
      <alignment horizontal="center" vertical="top"/>
    </xf>
    <xf numFmtId="0" fontId="19" fillId="4" borderId="34" xfId="0" applyFont="1" applyFill="1" applyBorder="1" applyAlignment="1">
      <alignment vertical="top"/>
    </xf>
    <xf numFmtId="0" fontId="20" fillId="4" borderId="34" xfId="0" applyFont="1" applyFill="1" applyBorder="1" applyAlignment="1">
      <alignment horizontal="center" vertical="top"/>
    </xf>
    <xf numFmtId="9" fontId="20" fillId="4" borderId="34" xfId="0" applyNumberFormat="1" applyFont="1" applyFill="1" applyBorder="1" applyAlignment="1">
      <alignment horizontal="center" vertical="top"/>
    </xf>
    <xf numFmtId="0" fontId="20" fillId="4" borderId="34" xfId="0" applyFont="1" applyFill="1" applyBorder="1" applyAlignment="1">
      <alignment horizontal="right" vertical="top"/>
    </xf>
    <xf numFmtId="0" fontId="21" fillId="4" borderId="17" xfId="0" applyFont="1" applyFill="1" applyBorder="1" applyAlignment="1">
      <alignment horizontal="right" vertical="top"/>
    </xf>
    <xf numFmtId="0" fontId="21" fillId="4" borderId="17" xfId="0" applyFont="1" applyFill="1" applyBorder="1" applyAlignment="1">
      <alignment horizontal="center" vertical="top"/>
    </xf>
    <xf numFmtId="9" fontId="21" fillId="4" borderId="17" xfId="0" applyNumberFormat="1" applyFont="1" applyFill="1" applyBorder="1" applyAlignment="1">
      <alignment horizontal="center" vertical="top"/>
    </xf>
    <xf numFmtId="0" fontId="19" fillId="4" borderId="35" xfId="0" applyFont="1" applyFill="1" applyBorder="1" applyAlignment="1">
      <alignment horizontal="left" vertical="top"/>
    </xf>
    <xf numFmtId="0" fontId="20" fillId="4" borderId="35" xfId="0" applyFont="1" applyFill="1" applyBorder="1" applyAlignment="1">
      <alignment horizontal="center" vertical="top"/>
    </xf>
    <xf numFmtId="9" fontId="20" fillId="4" borderId="35" xfId="0" applyNumberFormat="1" applyFont="1" applyFill="1" applyBorder="1" applyAlignment="1">
      <alignment horizontal="center" vertical="top"/>
    </xf>
    <xf numFmtId="0" fontId="19" fillId="4" borderId="34" xfId="0" applyFont="1" applyFill="1" applyBorder="1" applyAlignment="1">
      <alignment horizontal="left" vertical="top"/>
    </xf>
    <xf numFmtId="0" fontId="20" fillId="4" borderId="36" xfId="0" applyFont="1" applyFill="1" applyBorder="1" applyAlignment="1">
      <alignment vertical="top"/>
    </xf>
    <xf numFmtId="0" fontId="20" fillId="4" borderId="32" xfId="0" applyFont="1" applyFill="1" applyBorder="1" applyAlignment="1">
      <alignment horizontal="center" vertical="top"/>
    </xf>
    <xf numFmtId="0" fontId="20" fillId="4" borderId="27" xfId="0" applyFont="1" applyFill="1" applyBorder="1" applyAlignment="1">
      <alignment horizontal="left" vertical="top"/>
    </xf>
    <xf numFmtId="0" fontId="21" fillId="4" borderId="13" xfId="0" applyFont="1" applyFill="1" applyBorder="1" applyAlignment="1">
      <alignment horizontal="right" vertical="top"/>
    </xf>
    <xf numFmtId="0" fontId="8" fillId="0" borderId="36" xfId="0" applyFont="1" applyFill="1" applyBorder="1" applyAlignment="1">
      <alignment vertical="top"/>
    </xf>
    <xf numFmtId="0" fontId="8" fillId="0" borderId="37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center"/>
    </xf>
    <xf numFmtId="0" fontId="0" fillId="3" borderId="5" xfId="0" applyFill="1" applyBorder="1" applyAlignment="1">
      <alignment/>
    </xf>
    <xf numFmtId="0" fontId="8" fillId="2" borderId="27" xfId="0" applyFont="1" applyFill="1" applyBorder="1" applyAlignment="1">
      <alignment horizontal="left" vertical="top"/>
    </xf>
    <xf numFmtId="0" fontId="8" fillId="0" borderId="17" xfId="0" applyFont="1" applyBorder="1" applyAlignment="1">
      <alignment horizontal="center"/>
    </xf>
    <xf numFmtId="0" fontId="8" fillId="2" borderId="17" xfId="0" applyFont="1" applyFill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8" fillId="3" borderId="17" xfId="0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3" borderId="38" xfId="0" applyFont="1" applyFill="1" applyBorder="1" applyAlignment="1">
      <alignment/>
    </xf>
    <xf numFmtId="0" fontId="4" fillId="3" borderId="39" xfId="0" applyFont="1" applyFill="1" applyBorder="1" applyAlignment="1">
      <alignment vertical="top"/>
    </xf>
    <xf numFmtId="0" fontId="14" fillId="3" borderId="39" xfId="0" applyFont="1" applyFill="1" applyBorder="1" applyAlignment="1">
      <alignment horizontal="center" vertical="top"/>
    </xf>
    <xf numFmtId="0" fontId="6" fillId="3" borderId="39" xfId="0" applyFont="1" applyFill="1" applyBorder="1" applyAlignment="1">
      <alignment horizontal="center" vertical="top"/>
    </xf>
    <xf numFmtId="0" fontId="6" fillId="3" borderId="3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left" vertical="top"/>
    </xf>
    <xf numFmtId="0" fontId="24" fillId="3" borderId="40" xfId="0" applyFont="1" applyFill="1" applyBorder="1" applyAlignment="1">
      <alignment horizontal="right" vertical="top"/>
    </xf>
    <xf numFmtId="0" fontId="10" fillId="0" borderId="41" xfId="0" applyFont="1" applyBorder="1" applyAlignment="1">
      <alignment/>
    </xf>
    <xf numFmtId="0" fontId="4" fillId="2" borderId="42" xfId="0" applyFont="1" applyFill="1" applyBorder="1" applyAlignment="1">
      <alignment vertical="top"/>
    </xf>
    <xf numFmtId="0" fontId="14" fillId="2" borderId="42" xfId="0" applyFont="1" applyFill="1" applyBorder="1" applyAlignment="1">
      <alignment horizontal="center" vertical="top"/>
    </xf>
    <xf numFmtId="0" fontId="6" fillId="2" borderId="42" xfId="0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11" fillId="2" borderId="44" xfId="0" applyFont="1" applyFill="1" applyBorder="1" applyAlignment="1">
      <alignment horizontal="center" vertical="top"/>
    </xf>
    <xf numFmtId="41" fontId="12" fillId="3" borderId="45" xfId="0" applyNumberFormat="1" applyFont="1" applyFill="1" applyBorder="1" applyAlignment="1">
      <alignment horizontal="center" vertical="top"/>
    </xf>
    <xf numFmtId="0" fontId="12" fillId="2" borderId="46" xfId="0" applyNumberFormat="1" applyFont="1" applyFill="1" applyBorder="1" applyAlignment="1">
      <alignment horizontal="center" vertical="top"/>
    </xf>
    <xf numFmtId="0" fontId="10" fillId="0" borderId="47" xfId="0" applyFont="1" applyBorder="1" applyAlignment="1">
      <alignment/>
    </xf>
    <xf numFmtId="0" fontId="12" fillId="2" borderId="1" xfId="0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41" fontId="5" fillId="3" borderId="4" xfId="0" applyNumberFormat="1" applyFont="1" applyFill="1" applyBorder="1" applyAlignment="1">
      <alignment horizontal="right" vertical="top"/>
    </xf>
    <xf numFmtId="0" fontId="12" fillId="2" borderId="48" xfId="0" applyNumberFormat="1" applyFont="1" applyFill="1" applyBorder="1" applyAlignment="1">
      <alignment horizontal="center" vertical="top"/>
    </xf>
    <xf numFmtId="0" fontId="10" fillId="0" borderId="49" xfId="0" applyFont="1" applyBorder="1" applyAlignment="1">
      <alignment/>
    </xf>
    <xf numFmtId="0" fontId="25" fillId="3" borderId="50" xfId="0" applyFont="1" applyFill="1" applyBorder="1" applyAlignment="1">
      <alignment horizontal="left" vertical="top"/>
    </xf>
    <xf numFmtId="0" fontId="15" fillId="3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 vertical="top"/>
    </xf>
    <xf numFmtId="0" fontId="11" fillId="3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 vertical="top"/>
    </xf>
    <xf numFmtId="41" fontId="12" fillId="3" borderId="50" xfId="0" applyNumberFormat="1" applyFont="1" applyFill="1" applyBorder="1" applyAlignment="1">
      <alignment horizontal="left" vertical="top"/>
    </xf>
    <xf numFmtId="0" fontId="12" fillId="3" borderId="51" xfId="0" applyNumberFormat="1" applyFont="1" applyFill="1" applyBorder="1" applyAlignment="1">
      <alignment horizontal="center" vertical="top"/>
    </xf>
    <xf numFmtId="0" fontId="10" fillId="0" borderId="52" xfId="0" applyFont="1" applyBorder="1" applyAlignment="1">
      <alignment/>
    </xf>
    <xf numFmtId="0" fontId="12" fillId="0" borderId="53" xfId="0" applyFont="1" applyFill="1" applyBorder="1" applyAlignment="1">
      <alignment horizontal="right" vertical="top"/>
    </xf>
    <xf numFmtId="0" fontId="15" fillId="0" borderId="53" xfId="0" applyFont="1" applyBorder="1" applyAlignment="1">
      <alignment horizontal="center"/>
    </xf>
    <xf numFmtId="0" fontId="11" fillId="2" borderId="53" xfId="0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/>
    </xf>
    <xf numFmtId="41" fontId="12" fillId="3" borderId="9" xfId="0" applyNumberFormat="1" applyFont="1" applyFill="1" applyBorder="1" applyAlignment="1">
      <alignment horizontal="center" vertical="top"/>
    </xf>
    <xf numFmtId="0" fontId="12" fillId="2" borderId="54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top"/>
    </xf>
    <xf numFmtId="41" fontId="12" fillId="3" borderId="15" xfId="0" applyNumberFormat="1" applyFont="1" applyFill="1" applyBorder="1" applyAlignment="1">
      <alignment horizontal="center" vertical="top"/>
    </xf>
    <xf numFmtId="0" fontId="12" fillId="2" borderId="55" xfId="0" applyNumberFormat="1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center"/>
    </xf>
    <xf numFmtId="0" fontId="12" fillId="0" borderId="55" xfId="0" applyNumberFormat="1" applyFont="1" applyFill="1" applyBorder="1" applyAlignment="1">
      <alignment horizontal="center" vertical="top"/>
    </xf>
    <xf numFmtId="0" fontId="10" fillId="0" borderId="56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9" fontId="5" fillId="3" borderId="3" xfId="0" applyNumberFormat="1" applyFont="1" applyFill="1" applyBorder="1" applyAlignment="1">
      <alignment horizontal="right" vertical="top"/>
    </xf>
    <xf numFmtId="0" fontId="12" fillId="0" borderId="57" xfId="0" applyNumberFormat="1" applyFont="1" applyFill="1" applyBorder="1" applyAlignment="1">
      <alignment horizontal="center" vertical="top"/>
    </xf>
    <xf numFmtId="0" fontId="26" fillId="3" borderId="27" xfId="0" applyFont="1" applyFill="1" applyBorder="1" applyAlignment="1">
      <alignment horizontal="left"/>
    </xf>
    <xf numFmtId="0" fontId="11" fillId="3" borderId="13" xfId="0" applyFont="1" applyFill="1" applyBorder="1" applyAlignment="1">
      <alignment vertical="top"/>
    </xf>
    <xf numFmtId="0" fontId="11" fillId="3" borderId="13" xfId="0" applyFont="1" applyFill="1" applyBorder="1" applyAlignment="1">
      <alignment horizontal="center" vertical="top"/>
    </xf>
    <xf numFmtId="0" fontId="12" fillId="3" borderId="13" xfId="0" applyFont="1" applyFill="1" applyBorder="1" applyAlignment="1">
      <alignment vertical="top"/>
    </xf>
    <xf numFmtId="0" fontId="25" fillId="3" borderId="58" xfId="0" applyFont="1" applyFill="1" applyBorder="1" applyAlignment="1">
      <alignment vertical="top"/>
    </xf>
    <xf numFmtId="0" fontId="23" fillId="3" borderId="13" xfId="0" applyFont="1" applyFill="1" applyBorder="1" applyAlignment="1">
      <alignment horizontal="right"/>
    </xf>
    <xf numFmtId="0" fontId="24" fillId="3" borderId="28" xfId="0" applyFont="1" applyFill="1" applyBorder="1" applyAlignment="1">
      <alignment horizontal="center" vertical="top"/>
    </xf>
    <xf numFmtId="0" fontId="24" fillId="4" borderId="37" xfId="0" applyFont="1" applyFill="1" applyBorder="1" applyAlignment="1">
      <alignment horizontal="left" vertical="top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12" fillId="4" borderId="32" xfId="0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/>
    </xf>
    <xf numFmtId="0" fontId="0" fillId="4" borderId="59" xfId="0" applyFill="1" applyBorder="1" applyAlignment="1">
      <alignment/>
    </xf>
    <xf numFmtId="0" fontId="10" fillId="0" borderId="6" xfId="0" applyFont="1" applyBorder="1" applyAlignment="1">
      <alignment/>
    </xf>
    <xf numFmtId="0" fontId="12" fillId="0" borderId="6" xfId="0" applyFont="1" applyFill="1" applyBorder="1" applyAlignment="1">
      <alignment horizontal="right" vertical="top"/>
    </xf>
    <xf numFmtId="0" fontId="1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2.28125" style="0" customWidth="1"/>
    <col min="3" max="3" width="13.7109375" style="44" customWidth="1"/>
    <col min="4" max="4" width="8.421875" style="41" customWidth="1"/>
    <col min="5" max="5" width="15.57421875" style="0" customWidth="1"/>
    <col min="6" max="6" width="10.57421875" style="0" customWidth="1"/>
    <col min="7" max="7" width="10.7109375" style="0" customWidth="1"/>
    <col min="8" max="8" width="13.28125" style="0" customWidth="1"/>
    <col min="9" max="9" width="8.8515625" style="0" customWidth="1"/>
    <col min="10" max="10" width="8.28125" style="0" customWidth="1"/>
    <col min="11" max="11" width="9.28125" style="0" customWidth="1"/>
  </cols>
  <sheetData>
    <row r="1" spans="1:12" ht="13.5" customHeight="1">
      <c r="A1" s="30"/>
      <c r="B1" s="35"/>
      <c r="C1" s="162"/>
      <c r="D1" s="39"/>
      <c r="E1" s="21"/>
      <c r="F1" s="46"/>
      <c r="G1" s="72"/>
      <c r="H1" s="73"/>
      <c r="I1" s="72"/>
      <c r="J1" s="21"/>
      <c r="K1" s="96"/>
      <c r="L1" s="131"/>
    </row>
    <row r="2" spans="1:12" ht="13.5" customHeight="1">
      <c r="A2" s="36"/>
      <c r="B2" s="31" t="s">
        <v>0</v>
      </c>
      <c r="C2" s="89" t="s">
        <v>37</v>
      </c>
      <c r="D2" s="2" t="s">
        <v>39</v>
      </c>
      <c r="E2" s="65" t="s">
        <v>35</v>
      </c>
      <c r="F2" s="38" t="s">
        <v>36</v>
      </c>
      <c r="G2" s="74" t="s">
        <v>23</v>
      </c>
      <c r="H2" s="75" t="s">
        <v>22</v>
      </c>
      <c r="I2" s="74" t="s">
        <v>31</v>
      </c>
      <c r="J2" s="2" t="s">
        <v>33</v>
      </c>
      <c r="K2" s="24" t="s">
        <v>34</v>
      </c>
      <c r="L2" s="132"/>
    </row>
    <row r="3" spans="1:12" s="34" customFormat="1" ht="16.5" thickBot="1">
      <c r="A3" s="36"/>
      <c r="B3" s="22"/>
      <c r="C3" s="90" t="s">
        <v>21</v>
      </c>
      <c r="D3" s="25" t="s">
        <v>21</v>
      </c>
      <c r="E3" s="28" t="s">
        <v>21</v>
      </c>
      <c r="F3" s="29" t="s">
        <v>21</v>
      </c>
      <c r="G3" s="76" t="s">
        <v>24</v>
      </c>
      <c r="H3" s="77" t="s">
        <v>2</v>
      </c>
      <c r="I3" s="76" t="s">
        <v>21</v>
      </c>
      <c r="J3" s="25" t="s">
        <v>21</v>
      </c>
      <c r="K3" s="28" t="s">
        <v>21</v>
      </c>
      <c r="L3" s="133"/>
    </row>
    <row r="4" spans="1:12" s="34" customFormat="1" ht="16.5" thickBot="1">
      <c r="A4" s="60"/>
      <c r="B4" s="51" t="s">
        <v>25</v>
      </c>
      <c r="C4" s="91">
        <f aca="true" t="shared" si="0" ref="C4:C10">SUM(D4+E4+F4+I4+J4+K4)</f>
        <v>17</v>
      </c>
      <c r="D4" s="48">
        <f>B20</f>
        <v>8</v>
      </c>
      <c r="E4" s="49">
        <f>B21</f>
        <v>2</v>
      </c>
      <c r="F4" s="50">
        <f>B22</f>
        <v>5</v>
      </c>
      <c r="G4" s="78">
        <v>6303</v>
      </c>
      <c r="H4" s="79">
        <f>(C4*1000)/G4</f>
        <v>2.6971283515786135</v>
      </c>
      <c r="I4" s="83">
        <f>B17</f>
        <v>0</v>
      </c>
      <c r="J4" s="52">
        <f>B18</f>
        <v>0</v>
      </c>
      <c r="K4" s="100">
        <f>B19</f>
        <v>2</v>
      </c>
      <c r="L4" s="136"/>
    </row>
    <row r="5" spans="1:12" ht="16.5" thickBot="1">
      <c r="A5" s="60"/>
      <c r="B5" s="51" t="s">
        <v>26</v>
      </c>
      <c r="C5" s="91">
        <f>SUM(D5+E5+F5+I5+J5+K5)</f>
        <v>278</v>
      </c>
      <c r="D5" s="42">
        <f>D20</f>
        <v>68</v>
      </c>
      <c r="E5" s="45">
        <f>D21</f>
        <v>25</v>
      </c>
      <c r="F5" s="47">
        <f>D22</f>
        <v>143</v>
      </c>
      <c r="G5" s="80">
        <v>45414</v>
      </c>
      <c r="H5" s="79">
        <f aca="true" t="shared" si="1" ref="H5:H11">(C5*1000)/G5</f>
        <v>6.121460342625622</v>
      </c>
      <c r="I5" s="98">
        <f>D17</f>
        <v>3</v>
      </c>
      <c r="J5" s="43">
        <f>D18</f>
        <v>0</v>
      </c>
      <c r="K5" s="99">
        <f>D19</f>
        <v>39</v>
      </c>
      <c r="L5" s="135"/>
    </row>
    <row r="6" spans="1:12" ht="16.5" thickBot="1">
      <c r="A6" s="60"/>
      <c r="B6" s="61" t="s">
        <v>19</v>
      </c>
      <c r="C6" s="91">
        <f t="shared" si="0"/>
        <v>21</v>
      </c>
      <c r="D6" s="52">
        <f>F20</f>
        <v>9</v>
      </c>
      <c r="E6" s="49">
        <f>F21</f>
        <v>1</v>
      </c>
      <c r="F6" s="53">
        <f>F22</f>
        <v>6</v>
      </c>
      <c r="G6" s="81">
        <v>7110</v>
      </c>
      <c r="H6" s="79">
        <f t="shared" si="1"/>
        <v>2.9535864978902953</v>
      </c>
      <c r="I6" s="83">
        <f>F17</f>
        <v>0</v>
      </c>
      <c r="J6" s="52">
        <f>F18</f>
        <v>0</v>
      </c>
      <c r="K6" s="99">
        <f>F19</f>
        <v>5</v>
      </c>
      <c r="L6" s="135"/>
    </row>
    <row r="7" spans="1:12" ht="16.5" thickBot="1">
      <c r="A7" s="60"/>
      <c r="B7" s="61" t="s">
        <v>20</v>
      </c>
      <c r="C7" s="91">
        <f t="shared" si="0"/>
        <v>163</v>
      </c>
      <c r="D7" s="43">
        <f>H20</f>
        <v>38</v>
      </c>
      <c r="E7" s="45">
        <f>H21</f>
        <v>14</v>
      </c>
      <c r="F7" s="47">
        <f>H22</f>
        <v>76</v>
      </c>
      <c r="G7" s="82">
        <v>30028</v>
      </c>
      <c r="H7" s="79">
        <f t="shared" si="1"/>
        <v>5.428266950845877</v>
      </c>
      <c r="I7" s="98">
        <f>H17</f>
        <v>1</v>
      </c>
      <c r="J7" s="43">
        <f>H18</f>
        <v>1</v>
      </c>
      <c r="K7" s="99">
        <f>H19</f>
        <v>33</v>
      </c>
      <c r="L7" s="135"/>
    </row>
    <row r="8" spans="1:12" ht="16.5" thickBot="1">
      <c r="A8" s="60"/>
      <c r="B8" s="61" t="s">
        <v>28</v>
      </c>
      <c r="C8" s="91">
        <f t="shared" si="0"/>
        <v>214</v>
      </c>
      <c r="D8" s="52">
        <f>B42</f>
        <v>30</v>
      </c>
      <c r="E8" s="49">
        <f>B43</f>
        <v>8</v>
      </c>
      <c r="F8" s="53">
        <f>B44</f>
        <v>104</v>
      </c>
      <c r="G8" s="81">
        <v>37386</v>
      </c>
      <c r="H8" s="79">
        <f t="shared" si="1"/>
        <v>5.724067832878617</v>
      </c>
      <c r="I8" s="83">
        <f>B39</f>
        <v>2</v>
      </c>
      <c r="J8" s="52">
        <f>B40</f>
        <v>0</v>
      </c>
      <c r="K8" s="99">
        <f>B41</f>
        <v>70</v>
      </c>
      <c r="L8" s="135"/>
    </row>
    <row r="9" spans="1:12" ht="16.5" thickBot="1">
      <c r="A9" s="60"/>
      <c r="B9" s="61" t="s">
        <v>29</v>
      </c>
      <c r="C9" s="91">
        <f t="shared" si="0"/>
        <v>6</v>
      </c>
      <c r="D9" s="43">
        <f>D42</f>
        <v>2</v>
      </c>
      <c r="E9" s="45">
        <f>D43</f>
        <v>1</v>
      </c>
      <c r="F9" s="47">
        <f>D44</f>
        <v>3</v>
      </c>
      <c r="G9" s="82">
        <v>5820</v>
      </c>
      <c r="H9" s="79">
        <f t="shared" si="1"/>
        <v>1.0309278350515463</v>
      </c>
      <c r="I9" s="98">
        <f>D39</f>
        <v>0</v>
      </c>
      <c r="J9" s="43">
        <f>D40</f>
        <v>0</v>
      </c>
      <c r="K9" s="99">
        <f>D41</f>
        <v>0</v>
      </c>
      <c r="L9" s="135"/>
    </row>
    <row r="10" spans="1:12" ht="16.5" thickBot="1">
      <c r="A10" s="60"/>
      <c r="B10" s="62" t="s">
        <v>27</v>
      </c>
      <c r="C10" s="91">
        <f t="shared" si="0"/>
        <v>124</v>
      </c>
      <c r="D10" s="52">
        <f>F42</f>
        <v>22</v>
      </c>
      <c r="E10" s="49">
        <f>F43</f>
        <v>12</v>
      </c>
      <c r="F10" s="50">
        <f>F44</f>
        <v>60</v>
      </c>
      <c r="G10" s="81">
        <v>25711</v>
      </c>
      <c r="H10" s="79">
        <f t="shared" si="1"/>
        <v>4.822838473804986</v>
      </c>
      <c r="I10" s="83">
        <f>F39</f>
        <v>7</v>
      </c>
      <c r="J10" s="52">
        <f>F40</f>
        <v>0</v>
      </c>
      <c r="K10" s="99">
        <f>F41</f>
        <v>23</v>
      </c>
      <c r="L10" s="135"/>
    </row>
    <row r="11" spans="1:12" ht="16.5" thickBot="1">
      <c r="A11" s="60"/>
      <c r="B11" s="62" t="s">
        <v>30</v>
      </c>
      <c r="C11" s="91">
        <f>SUM(D11+E11+F11+I11+J11+K11+L11)</f>
        <v>1</v>
      </c>
      <c r="D11" s="52">
        <f>J20</f>
        <v>1</v>
      </c>
      <c r="E11" s="49">
        <f>J21</f>
        <v>0</v>
      </c>
      <c r="F11" s="50">
        <f>J22</f>
        <v>0</v>
      </c>
      <c r="G11" s="81">
        <v>1004</v>
      </c>
      <c r="H11" s="79">
        <f t="shared" si="1"/>
        <v>0.9960159362549801</v>
      </c>
      <c r="I11" s="83">
        <f>J17</f>
        <v>0</v>
      </c>
      <c r="J11" s="52">
        <f>J19</f>
        <v>0</v>
      </c>
      <c r="K11" s="99">
        <f>J19</f>
        <v>0</v>
      </c>
      <c r="L11" s="135"/>
    </row>
    <row r="12" spans="1:12" ht="15.75">
      <c r="A12" s="63"/>
      <c r="B12" s="54"/>
      <c r="C12" s="55"/>
      <c r="D12" s="56"/>
      <c r="E12" s="57"/>
      <c r="F12" s="58"/>
      <c r="G12" s="84"/>
      <c r="H12" s="85"/>
      <c r="I12" s="89"/>
      <c r="J12" s="86"/>
      <c r="K12" s="97"/>
      <c r="L12" s="135"/>
    </row>
    <row r="13" spans="1:12" ht="18.75" thickBot="1">
      <c r="A13" s="101"/>
      <c r="B13" s="64" t="s">
        <v>3</v>
      </c>
      <c r="C13" s="59">
        <f>SUM(C4:C11)</f>
        <v>824</v>
      </c>
      <c r="D13" s="103">
        <f>SUM(D4:D11)</f>
        <v>178</v>
      </c>
      <c r="E13" s="103">
        <f>SUM(E4:E11)</f>
        <v>63</v>
      </c>
      <c r="F13" s="104">
        <f>SUM(F4:F11)</f>
        <v>397</v>
      </c>
      <c r="G13" s="87">
        <f>SUM(G4:G11)</f>
        <v>158776</v>
      </c>
      <c r="H13" s="88">
        <f>(C13*1000)/G13</f>
        <v>5.189701214289313</v>
      </c>
      <c r="I13" s="59">
        <f>SUM(I4:I11)</f>
        <v>13</v>
      </c>
      <c r="J13" s="103">
        <f>SUM(J4:J11)</f>
        <v>1</v>
      </c>
      <c r="K13" s="102">
        <f>SUM(K4:K11)</f>
        <v>172</v>
      </c>
      <c r="L13" s="134"/>
    </row>
    <row r="14" spans="1:7" ht="16.5" thickBot="1">
      <c r="A14" s="32"/>
      <c r="B14" s="33"/>
      <c r="C14" s="37"/>
      <c r="D14" s="40"/>
      <c r="E14" s="33"/>
      <c r="F14" s="33"/>
      <c r="G14" s="32"/>
    </row>
    <row r="15" spans="1:11" ht="14.25" thickBot="1" thickTop="1">
      <c r="A15" s="146" t="s">
        <v>41</v>
      </c>
      <c r="B15" s="151" t="s">
        <v>25</v>
      </c>
      <c r="C15" s="110"/>
      <c r="D15" s="111" t="s">
        <v>26</v>
      </c>
      <c r="E15" s="112"/>
      <c r="F15" s="113" t="s">
        <v>19</v>
      </c>
      <c r="G15" s="112"/>
      <c r="H15" s="113" t="s">
        <v>20</v>
      </c>
      <c r="I15" s="110"/>
      <c r="J15" s="113" t="s">
        <v>30</v>
      </c>
      <c r="K15" s="110"/>
    </row>
    <row r="16" spans="1:11" ht="12.75">
      <c r="A16" s="147" t="s">
        <v>42</v>
      </c>
      <c r="B16" s="152"/>
      <c r="C16" s="114"/>
      <c r="D16" s="115"/>
      <c r="E16" s="116"/>
      <c r="F16" s="117"/>
      <c r="G16" s="116"/>
      <c r="H16" s="117"/>
      <c r="I16" s="114"/>
      <c r="J16" s="117"/>
      <c r="K16" s="114"/>
    </row>
    <row r="17" spans="1:11" ht="12.75">
      <c r="A17" s="148" t="s">
        <v>31</v>
      </c>
      <c r="B17" s="153">
        <v>0</v>
      </c>
      <c r="C17" s="106">
        <f aca="true" t="shared" si="2" ref="C17:C22">B17/$B$35</f>
        <v>0</v>
      </c>
      <c r="D17" s="105">
        <v>3</v>
      </c>
      <c r="E17" s="106">
        <f aca="true" t="shared" si="3" ref="E17:E22">D17/$D$35</f>
        <v>0.0079155672823219</v>
      </c>
      <c r="F17" s="105">
        <v>0</v>
      </c>
      <c r="G17" s="106">
        <f aca="true" t="shared" si="4" ref="G17:G22">F17/$F$35</f>
        <v>0</v>
      </c>
      <c r="H17" s="105">
        <v>1</v>
      </c>
      <c r="I17" s="106">
        <f aca="true" t="shared" si="5" ref="I17:I22">H17/$H$35</f>
        <v>0.0045045045045045045</v>
      </c>
      <c r="J17" s="105">
        <v>0</v>
      </c>
      <c r="K17" s="106">
        <f aca="true" t="shared" si="6" ref="K17:K22">J17/$H$35</f>
        <v>0</v>
      </c>
    </row>
    <row r="18" spans="1:11" ht="12.75">
      <c r="A18" s="148" t="s">
        <v>33</v>
      </c>
      <c r="B18" s="153">
        <v>0</v>
      </c>
      <c r="C18" s="106">
        <f t="shared" si="2"/>
        <v>0</v>
      </c>
      <c r="D18" s="105">
        <v>0</v>
      </c>
      <c r="E18" s="106">
        <f t="shared" si="3"/>
        <v>0</v>
      </c>
      <c r="F18" s="105">
        <v>0</v>
      </c>
      <c r="G18" s="106">
        <f t="shared" si="4"/>
        <v>0</v>
      </c>
      <c r="H18" s="105">
        <v>1</v>
      </c>
      <c r="I18" s="106">
        <f t="shared" si="5"/>
        <v>0.0045045045045045045</v>
      </c>
      <c r="J18" s="105">
        <v>0</v>
      </c>
      <c r="K18" s="106">
        <f t="shared" si="6"/>
        <v>0</v>
      </c>
    </row>
    <row r="19" spans="1:11" ht="12.75">
      <c r="A19" s="148" t="s">
        <v>34</v>
      </c>
      <c r="B19" s="153">
        <v>2</v>
      </c>
      <c r="C19" s="106">
        <f t="shared" si="2"/>
        <v>0.08</v>
      </c>
      <c r="D19" s="105">
        <v>39</v>
      </c>
      <c r="E19" s="106">
        <f t="shared" si="3"/>
        <v>0.10290237467018469</v>
      </c>
      <c r="F19" s="105">
        <v>5</v>
      </c>
      <c r="G19" s="106">
        <f t="shared" si="4"/>
        <v>0.19230769230769232</v>
      </c>
      <c r="H19" s="105">
        <v>33</v>
      </c>
      <c r="I19" s="106">
        <f t="shared" si="5"/>
        <v>0.14864864864864866</v>
      </c>
      <c r="J19" s="105">
        <v>0</v>
      </c>
      <c r="K19" s="106">
        <f t="shared" si="6"/>
        <v>0</v>
      </c>
    </row>
    <row r="20" spans="1:11" ht="12.75">
      <c r="A20" s="149" t="s">
        <v>40</v>
      </c>
      <c r="B20" s="153">
        <v>8</v>
      </c>
      <c r="C20" s="106">
        <f t="shared" si="2"/>
        <v>0.32</v>
      </c>
      <c r="D20" s="107">
        <v>68</v>
      </c>
      <c r="E20" s="106">
        <f t="shared" si="3"/>
        <v>0.17941952506596306</v>
      </c>
      <c r="F20" s="105">
        <v>9</v>
      </c>
      <c r="G20" s="106">
        <f t="shared" si="4"/>
        <v>0.34615384615384615</v>
      </c>
      <c r="H20" s="107">
        <v>38</v>
      </c>
      <c r="I20" s="106">
        <f t="shared" si="5"/>
        <v>0.17117117117117117</v>
      </c>
      <c r="J20" s="107">
        <v>1</v>
      </c>
      <c r="K20" s="106">
        <f t="shared" si="6"/>
        <v>0.0045045045045045045</v>
      </c>
    </row>
    <row r="21" spans="1:11" ht="12.75">
      <c r="A21" s="149" t="s">
        <v>35</v>
      </c>
      <c r="B21" s="153">
        <v>2</v>
      </c>
      <c r="C21" s="106">
        <f t="shared" si="2"/>
        <v>0.08</v>
      </c>
      <c r="D21" s="107">
        <v>25</v>
      </c>
      <c r="E21" s="106">
        <f t="shared" si="3"/>
        <v>0.06596306068601583</v>
      </c>
      <c r="F21" s="105">
        <v>1</v>
      </c>
      <c r="G21" s="106">
        <f t="shared" si="4"/>
        <v>0.038461538461538464</v>
      </c>
      <c r="H21" s="107">
        <v>14</v>
      </c>
      <c r="I21" s="106">
        <f t="shared" si="5"/>
        <v>0.06306306306306306</v>
      </c>
      <c r="J21" s="107">
        <v>0</v>
      </c>
      <c r="K21" s="106">
        <f t="shared" si="6"/>
        <v>0</v>
      </c>
    </row>
    <row r="22" spans="1:11" ht="13.5" thickBot="1">
      <c r="A22" s="150" t="s">
        <v>36</v>
      </c>
      <c r="B22" s="154">
        <v>5</v>
      </c>
      <c r="C22" s="106">
        <f t="shared" si="2"/>
        <v>0.2</v>
      </c>
      <c r="D22" s="120">
        <v>143</v>
      </c>
      <c r="E22" s="106">
        <f t="shared" si="3"/>
        <v>0.37730870712401055</v>
      </c>
      <c r="F22" s="118">
        <v>6</v>
      </c>
      <c r="G22" s="106">
        <f t="shared" si="4"/>
        <v>0.23076923076923078</v>
      </c>
      <c r="H22" s="120">
        <v>76</v>
      </c>
      <c r="I22" s="106">
        <f t="shared" si="5"/>
        <v>0.34234234234234234</v>
      </c>
      <c r="J22" s="120">
        <v>0</v>
      </c>
      <c r="K22" s="106">
        <f t="shared" si="6"/>
        <v>0</v>
      </c>
    </row>
    <row r="23" spans="1:11" ht="12.75">
      <c r="A23" s="155" t="s">
        <v>49</v>
      </c>
      <c r="B23" s="156"/>
      <c r="C23" s="122"/>
      <c r="D23" s="123"/>
      <c r="E23" s="164"/>
      <c r="F23" s="121"/>
      <c r="G23" s="164"/>
      <c r="H23" s="123"/>
      <c r="I23" s="164"/>
      <c r="J23" s="123"/>
      <c r="K23" s="164"/>
    </row>
    <row r="24" spans="1:11" ht="12.75">
      <c r="A24" s="109" t="s">
        <v>43</v>
      </c>
      <c r="B24" s="157">
        <v>0</v>
      </c>
      <c r="C24" s="23">
        <f aca="true" t="shared" si="7" ref="C24:C31">B24/$B$35</f>
        <v>0</v>
      </c>
      <c r="D24" s="2">
        <v>0</v>
      </c>
      <c r="E24" s="163">
        <f aca="true" t="shared" si="8" ref="E24:E31">D24/$D$35</f>
        <v>0</v>
      </c>
      <c r="F24" s="26">
        <v>1</v>
      </c>
      <c r="G24" s="163">
        <f aca="true" t="shared" si="9" ref="G24:G31">F24/$F$35</f>
        <v>0.038461538461538464</v>
      </c>
      <c r="H24" s="2">
        <v>1</v>
      </c>
      <c r="I24" s="163">
        <f aca="true" t="shared" si="10" ref="I24:I31">H24/$H$35</f>
        <v>0.0045045045045045045</v>
      </c>
      <c r="J24" s="2">
        <v>0</v>
      </c>
      <c r="K24" s="163">
        <f aca="true" t="shared" si="11" ref="K24:K31">J24/$H$35</f>
        <v>0</v>
      </c>
    </row>
    <row r="25" spans="1:11" ht="12.75">
      <c r="A25" s="109" t="s">
        <v>32</v>
      </c>
      <c r="B25" s="157">
        <v>3</v>
      </c>
      <c r="C25" s="23">
        <f t="shared" si="7"/>
        <v>0.12</v>
      </c>
      <c r="D25" s="2">
        <v>45</v>
      </c>
      <c r="E25" s="163">
        <f t="shared" si="8"/>
        <v>0.11873350923482849</v>
      </c>
      <c r="F25" s="26">
        <v>0</v>
      </c>
      <c r="G25" s="163">
        <f t="shared" si="9"/>
        <v>0</v>
      </c>
      <c r="H25" s="2">
        <v>27</v>
      </c>
      <c r="I25" s="163">
        <f t="shared" si="10"/>
        <v>0.12162162162162163</v>
      </c>
      <c r="J25" s="2">
        <v>0</v>
      </c>
      <c r="K25" s="163">
        <f t="shared" si="11"/>
        <v>0</v>
      </c>
    </row>
    <row r="26" spans="1:11" ht="12.75">
      <c r="A26" s="109" t="s">
        <v>44</v>
      </c>
      <c r="B26" s="157">
        <v>1</v>
      </c>
      <c r="C26" s="23">
        <f t="shared" si="7"/>
        <v>0.04</v>
      </c>
      <c r="D26" s="2">
        <v>6</v>
      </c>
      <c r="E26" s="163">
        <f t="shared" si="8"/>
        <v>0.0158311345646438</v>
      </c>
      <c r="F26" s="26">
        <v>0</v>
      </c>
      <c r="G26" s="163">
        <f t="shared" si="9"/>
        <v>0</v>
      </c>
      <c r="H26" s="2">
        <v>3</v>
      </c>
      <c r="I26" s="163">
        <f t="shared" si="10"/>
        <v>0.013513513513513514</v>
      </c>
      <c r="J26" s="2">
        <v>0</v>
      </c>
      <c r="K26" s="163">
        <f t="shared" si="11"/>
        <v>0</v>
      </c>
    </row>
    <row r="27" spans="1:11" ht="12.75">
      <c r="A27" s="109" t="s">
        <v>68</v>
      </c>
      <c r="B27" s="157">
        <v>1</v>
      </c>
      <c r="C27" s="23">
        <f t="shared" si="7"/>
        <v>0.04</v>
      </c>
      <c r="D27" s="2">
        <v>18</v>
      </c>
      <c r="E27" s="163">
        <f t="shared" si="8"/>
        <v>0.047493403693931395</v>
      </c>
      <c r="F27" s="26">
        <v>2</v>
      </c>
      <c r="G27" s="163">
        <f t="shared" si="9"/>
        <v>0.07692307692307693</v>
      </c>
      <c r="H27" s="2">
        <v>9</v>
      </c>
      <c r="I27" s="163">
        <f t="shared" si="10"/>
        <v>0.04054054054054054</v>
      </c>
      <c r="J27" s="2">
        <v>0</v>
      </c>
      <c r="K27" s="163">
        <f t="shared" si="11"/>
        <v>0</v>
      </c>
    </row>
    <row r="28" spans="1:11" ht="12" customHeight="1">
      <c r="A28" s="130" t="s">
        <v>51</v>
      </c>
      <c r="B28" s="157">
        <v>0</v>
      </c>
      <c r="C28" s="23">
        <f t="shared" si="7"/>
        <v>0</v>
      </c>
      <c r="D28" s="2">
        <v>8</v>
      </c>
      <c r="E28" s="163">
        <f t="shared" si="8"/>
        <v>0.021108179419525065</v>
      </c>
      <c r="F28" s="26">
        <v>1</v>
      </c>
      <c r="G28" s="163">
        <f t="shared" si="9"/>
        <v>0.038461538461538464</v>
      </c>
      <c r="H28" s="2">
        <v>8</v>
      </c>
      <c r="I28" s="163">
        <f t="shared" si="10"/>
        <v>0.036036036036036036</v>
      </c>
      <c r="J28" s="2">
        <v>0</v>
      </c>
      <c r="K28" s="163">
        <f t="shared" si="11"/>
        <v>0</v>
      </c>
    </row>
    <row r="29" spans="1:11" ht="12" customHeight="1">
      <c r="A29" s="130" t="s">
        <v>48</v>
      </c>
      <c r="B29" s="157">
        <v>2</v>
      </c>
      <c r="C29" s="23">
        <f t="shared" si="7"/>
        <v>0.08</v>
      </c>
      <c r="D29" s="2">
        <v>9</v>
      </c>
      <c r="E29" s="163">
        <f t="shared" si="8"/>
        <v>0.023746701846965697</v>
      </c>
      <c r="F29" s="26">
        <v>0</v>
      </c>
      <c r="G29" s="163">
        <f t="shared" si="9"/>
        <v>0</v>
      </c>
      <c r="H29" s="2">
        <v>4</v>
      </c>
      <c r="I29" s="163">
        <f t="shared" si="10"/>
        <v>0.018018018018018018</v>
      </c>
      <c r="J29" s="2">
        <v>0</v>
      </c>
      <c r="K29" s="163">
        <f t="shared" si="11"/>
        <v>0</v>
      </c>
    </row>
    <row r="30" spans="1:11" ht="14.25" customHeight="1">
      <c r="A30" s="130" t="s">
        <v>86</v>
      </c>
      <c r="B30" s="157">
        <v>1</v>
      </c>
      <c r="C30" s="23">
        <f t="shared" si="7"/>
        <v>0.04</v>
      </c>
      <c r="D30" s="2">
        <v>10</v>
      </c>
      <c r="E30" s="163">
        <f t="shared" si="8"/>
        <v>0.026385224274406333</v>
      </c>
      <c r="F30" s="26">
        <v>1</v>
      </c>
      <c r="G30" s="163">
        <f t="shared" si="9"/>
        <v>0.038461538461538464</v>
      </c>
      <c r="H30" s="2">
        <v>3</v>
      </c>
      <c r="I30" s="163">
        <f t="shared" si="10"/>
        <v>0.013513513513513514</v>
      </c>
      <c r="J30" s="2">
        <v>0</v>
      </c>
      <c r="K30" s="163">
        <f t="shared" si="11"/>
        <v>0</v>
      </c>
    </row>
    <row r="31" spans="1:11" ht="12" customHeight="1" thickBot="1">
      <c r="A31" s="137" t="s">
        <v>50</v>
      </c>
      <c r="B31" s="158">
        <v>0</v>
      </c>
      <c r="C31" s="126">
        <f t="shared" si="7"/>
        <v>0</v>
      </c>
      <c r="D31" s="127">
        <v>2</v>
      </c>
      <c r="E31" s="165">
        <f t="shared" si="8"/>
        <v>0.005277044854881266</v>
      </c>
      <c r="F31" s="125">
        <v>0</v>
      </c>
      <c r="G31" s="165">
        <f t="shared" si="9"/>
        <v>0</v>
      </c>
      <c r="H31" s="127">
        <v>0</v>
      </c>
      <c r="I31" s="165">
        <f t="shared" si="10"/>
        <v>0</v>
      </c>
      <c r="J31" s="127">
        <v>0</v>
      </c>
      <c r="K31" s="165">
        <f t="shared" si="11"/>
        <v>0</v>
      </c>
    </row>
    <row r="32" spans="1:11" ht="12.75">
      <c r="A32" s="129" t="s">
        <v>45</v>
      </c>
      <c r="B32" s="156"/>
      <c r="C32" s="23"/>
      <c r="D32" s="2"/>
      <c r="E32" s="163"/>
      <c r="F32" s="26"/>
      <c r="G32" s="163"/>
      <c r="H32" s="2"/>
      <c r="I32" s="163"/>
      <c r="J32" s="2"/>
      <c r="K32" s="163"/>
    </row>
    <row r="33" spans="1:11" ht="12.75">
      <c r="A33" s="130" t="s">
        <v>46</v>
      </c>
      <c r="B33" s="157">
        <v>0</v>
      </c>
      <c r="C33" s="23">
        <f>B33/$B$35</f>
        <v>0</v>
      </c>
      <c r="D33" s="2">
        <v>2</v>
      </c>
      <c r="E33" s="163">
        <f>D33/$D$35</f>
        <v>0.005277044854881266</v>
      </c>
      <c r="F33" s="26">
        <v>0</v>
      </c>
      <c r="G33" s="163">
        <f>F33/$F$35</f>
        <v>0</v>
      </c>
      <c r="H33" s="2">
        <v>3</v>
      </c>
      <c r="I33" s="163">
        <f>H33/$H$35</f>
        <v>0.013513513513513514</v>
      </c>
      <c r="J33" s="2">
        <v>0</v>
      </c>
      <c r="K33" s="163">
        <f>J33/$H$35</f>
        <v>0</v>
      </c>
    </row>
    <row r="34" spans="1:11" ht="13.5" thickBot="1">
      <c r="A34" s="130" t="s">
        <v>67</v>
      </c>
      <c r="B34" s="157">
        <v>0</v>
      </c>
      <c r="C34" s="23">
        <f>B34/$B$35</f>
        <v>0</v>
      </c>
      <c r="D34" s="2">
        <v>1</v>
      </c>
      <c r="E34" s="163">
        <f>D34/$D$35</f>
        <v>0.002638522427440633</v>
      </c>
      <c r="F34" s="26">
        <v>0</v>
      </c>
      <c r="G34" s="163">
        <f>F34/$F$35</f>
        <v>0</v>
      </c>
      <c r="H34" s="2">
        <v>1</v>
      </c>
      <c r="I34" s="163">
        <f>H34/$H$35</f>
        <v>0.0045045045045045045</v>
      </c>
      <c r="J34" s="2">
        <v>0</v>
      </c>
      <c r="K34" s="163">
        <f>J34/$H$35</f>
        <v>0</v>
      </c>
    </row>
    <row r="35" spans="1:11" ht="14.25" thickBot="1" thickTop="1">
      <c r="A35" s="159" t="s">
        <v>1</v>
      </c>
      <c r="B35" s="166">
        <f>SUM(B17:B34)</f>
        <v>25</v>
      </c>
      <c r="C35" s="167">
        <f>SUM(C17:C34)</f>
        <v>1</v>
      </c>
      <c r="D35" s="166">
        <f aca="true" t="shared" si="12" ref="D35:J35">SUM(D17:D34)</f>
        <v>379</v>
      </c>
      <c r="E35" s="167">
        <f>SUM(E17:E34)</f>
        <v>0.9999999999999999</v>
      </c>
      <c r="F35" s="166">
        <f t="shared" si="12"/>
        <v>26</v>
      </c>
      <c r="G35" s="167">
        <f t="shared" si="12"/>
        <v>1</v>
      </c>
      <c r="H35" s="166">
        <f t="shared" si="12"/>
        <v>222</v>
      </c>
      <c r="I35" s="167">
        <f t="shared" si="12"/>
        <v>0.9999999999999999</v>
      </c>
      <c r="J35" s="166">
        <f t="shared" si="12"/>
        <v>1</v>
      </c>
      <c r="K35" s="167">
        <f>SUM(K17:K34)</f>
        <v>0.0045045045045045045</v>
      </c>
    </row>
    <row r="36" spans="2:10" ht="14.25" thickBot="1" thickTop="1">
      <c r="B36" s="3"/>
      <c r="C36" s="2"/>
      <c r="D36" s="7"/>
      <c r="E36" s="3"/>
      <c r="F36" s="2"/>
      <c r="G36" s="4"/>
      <c r="H36" s="3"/>
      <c r="I36" s="5"/>
      <c r="J36" s="4"/>
    </row>
    <row r="37" spans="1:10" ht="17.25" thickBot="1" thickTop="1">
      <c r="A37" s="71" t="s">
        <v>41</v>
      </c>
      <c r="B37" s="66" t="s">
        <v>28</v>
      </c>
      <c r="C37" s="67"/>
      <c r="D37" s="68" t="s">
        <v>29</v>
      </c>
      <c r="E37" s="69"/>
      <c r="F37" s="70" t="s">
        <v>27</v>
      </c>
      <c r="G37" s="94"/>
      <c r="H37" s="206"/>
      <c r="I37" s="207" t="s">
        <v>38</v>
      </c>
      <c r="J37" s="192"/>
    </row>
    <row r="38" spans="1:10" ht="14.25" thickBot="1" thickTop="1">
      <c r="A38" s="140" t="s">
        <v>42</v>
      </c>
      <c r="B38" s="108"/>
      <c r="C38" s="23"/>
      <c r="D38" s="138"/>
      <c r="E38" s="139"/>
      <c r="F38" s="128"/>
      <c r="G38" s="6"/>
      <c r="H38" s="209" t="s">
        <v>42</v>
      </c>
      <c r="I38" s="171"/>
      <c r="J38" s="172" t="s">
        <v>60</v>
      </c>
    </row>
    <row r="39" spans="1:10" ht="13.5" thickBot="1">
      <c r="A39" s="160" t="s">
        <v>31</v>
      </c>
      <c r="B39" s="161">
        <v>2</v>
      </c>
      <c r="C39" s="142">
        <f aca="true" t="shared" si="13" ref="C39:C44">B39/$B$58</f>
        <v>0.006389776357827476</v>
      </c>
      <c r="D39" s="143">
        <v>0</v>
      </c>
      <c r="E39" s="142">
        <f aca="true" t="shared" si="14" ref="E39:E44">D39/$D$58</f>
        <v>0</v>
      </c>
      <c r="F39" s="141">
        <v>7</v>
      </c>
      <c r="G39" s="169">
        <f aca="true" t="shared" si="15" ref="G39:G44">IF(F39=0,0,F39/$F$58)</f>
        <v>0.03888888888888889</v>
      </c>
      <c r="H39" s="200" t="s">
        <v>31</v>
      </c>
      <c r="I39" s="201">
        <f aca="true" t="shared" si="16" ref="I39:I44">SUM(F39+B39+D39+H17+F17+D17+B17+J17)</f>
        <v>13</v>
      </c>
      <c r="J39" s="202">
        <f aca="true" t="shared" si="17" ref="J39:J45">I39/$I$59</f>
        <v>0.011265164644714038</v>
      </c>
    </row>
    <row r="40" spans="1:10" ht="14.25" thickBot="1" thickTop="1">
      <c r="A40" s="148" t="s">
        <v>33</v>
      </c>
      <c r="B40" s="153">
        <v>0</v>
      </c>
      <c r="C40" s="106">
        <f t="shared" si="13"/>
        <v>0</v>
      </c>
      <c r="D40" s="107">
        <v>0</v>
      </c>
      <c r="E40" s="106">
        <f t="shared" si="14"/>
        <v>0</v>
      </c>
      <c r="F40" s="105">
        <v>0</v>
      </c>
      <c r="G40" s="168">
        <f t="shared" si="15"/>
        <v>0</v>
      </c>
      <c r="H40" s="186" t="s">
        <v>33</v>
      </c>
      <c r="I40" s="201">
        <f t="shared" si="16"/>
        <v>1</v>
      </c>
      <c r="J40" s="202">
        <f t="shared" si="17"/>
        <v>0.0008665511265164644</v>
      </c>
    </row>
    <row r="41" spans="1:10" ht="15" customHeight="1" thickBot="1" thickTop="1">
      <c r="A41" s="148" t="s">
        <v>34</v>
      </c>
      <c r="B41" s="153">
        <v>70</v>
      </c>
      <c r="C41" s="106">
        <f t="shared" si="13"/>
        <v>0.22364217252396165</v>
      </c>
      <c r="D41" s="107">
        <v>0</v>
      </c>
      <c r="E41" s="106">
        <f t="shared" si="14"/>
        <v>0</v>
      </c>
      <c r="F41" s="105">
        <v>23</v>
      </c>
      <c r="G41" s="168">
        <f t="shared" si="15"/>
        <v>0.12777777777777777</v>
      </c>
      <c r="H41" s="203" t="s">
        <v>34</v>
      </c>
      <c r="I41" s="194">
        <f t="shared" si="16"/>
        <v>172</v>
      </c>
      <c r="J41" s="202">
        <f t="shared" si="17"/>
        <v>0.14904679376083188</v>
      </c>
    </row>
    <row r="42" spans="1:10" ht="14.25" thickBot="1" thickTop="1">
      <c r="A42" s="149" t="s">
        <v>40</v>
      </c>
      <c r="B42" s="153">
        <v>30</v>
      </c>
      <c r="C42" s="106">
        <f t="shared" si="13"/>
        <v>0.09584664536741214</v>
      </c>
      <c r="D42" s="107">
        <v>2</v>
      </c>
      <c r="E42" s="106">
        <f t="shared" si="14"/>
        <v>0.25</v>
      </c>
      <c r="F42" s="107">
        <v>22</v>
      </c>
      <c r="G42" s="168">
        <f t="shared" si="15"/>
        <v>0.12222222222222222</v>
      </c>
      <c r="H42" s="189" t="s">
        <v>40</v>
      </c>
      <c r="I42" s="201">
        <f t="shared" si="16"/>
        <v>178</v>
      </c>
      <c r="J42" s="202">
        <f t="shared" si="17"/>
        <v>0.15424610051993068</v>
      </c>
    </row>
    <row r="43" spans="1:10" ht="14.25" thickBot="1" thickTop="1">
      <c r="A43" s="149" t="s">
        <v>35</v>
      </c>
      <c r="B43" s="153">
        <v>8</v>
      </c>
      <c r="C43" s="106">
        <f t="shared" si="13"/>
        <v>0.025559105431309903</v>
      </c>
      <c r="D43" s="107">
        <v>1</v>
      </c>
      <c r="E43" s="106">
        <f t="shared" si="14"/>
        <v>0.125</v>
      </c>
      <c r="F43" s="107">
        <v>12</v>
      </c>
      <c r="G43" s="168">
        <f t="shared" si="15"/>
        <v>0.06666666666666667</v>
      </c>
      <c r="H43" s="189" t="s">
        <v>35</v>
      </c>
      <c r="I43" s="201">
        <f t="shared" si="16"/>
        <v>63</v>
      </c>
      <c r="J43" s="202">
        <f t="shared" si="17"/>
        <v>0.05459272097053726</v>
      </c>
    </row>
    <row r="44" spans="1:10" ht="14.25" thickBot="1" thickTop="1">
      <c r="A44" s="149" t="s">
        <v>36</v>
      </c>
      <c r="B44" s="153">
        <v>104</v>
      </c>
      <c r="C44" s="106">
        <f t="shared" si="13"/>
        <v>0.33226837060702874</v>
      </c>
      <c r="D44" s="107">
        <v>3</v>
      </c>
      <c r="E44" s="106">
        <f t="shared" si="14"/>
        <v>0.375</v>
      </c>
      <c r="F44" s="107">
        <v>60</v>
      </c>
      <c r="G44" s="168">
        <f t="shared" si="15"/>
        <v>0.3333333333333333</v>
      </c>
      <c r="H44" s="189" t="s">
        <v>36</v>
      </c>
      <c r="I44" s="201">
        <f t="shared" si="16"/>
        <v>397</v>
      </c>
      <c r="J44" s="202">
        <f t="shared" si="17"/>
        <v>0.3440207972270364</v>
      </c>
    </row>
    <row r="45" spans="1:10" ht="14.25" thickBot="1" thickTop="1">
      <c r="A45" s="150"/>
      <c r="B45" s="154"/>
      <c r="C45" s="119"/>
      <c r="D45" s="120"/>
      <c r="E45" s="119"/>
      <c r="F45" s="120"/>
      <c r="G45" s="170"/>
      <c r="H45" s="204" t="s">
        <v>52</v>
      </c>
      <c r="I45" s="205">
        <f>SUM(I39:I44)</f>
        <v>824</v>
      </c>
      <c r="J45" s="202">
        <f t="shared" si="17"/>
        <v>0.7140381282495667</v>
      </c>
    </row>
    <row r="46" spans="1:10" ht="14.25" thickBot="1" thickTop="1">
      <c r="A46" s="129" t="s">
        <v>49</v>
      </c>
      <c r="B46" s="157"/>
      <c r="C46" s="23"/>
      <c r="D46" s="2"/>
      <c r="E46" s="23"/>
      <c r="F46" s="2"/>
      <c r="G46" s="4"/>
      <c r="H46" s="208" t="s">
        <v>49</v>
      </c>
      <c r="I46" s="173"/>
      <c r="J46" s="174"/>
    </row>
    <row r="47" spans="1:10" ht="14.25" thickBot="1" thickTop="1">
      <c r="A47" s="109" t="s">
        <v>43</v>
      </c>
      <c r="B47" s="157">
        <v>0</v>
      </c>
      <c r="C47" s="23">
        <f aca="true" t="shared" si="18" ref="C47:C54">B47/$B$58</f>
        <v>0</v>
      </c>
      <c r="D47" s="2">
        <v>0</v>
      </c>
      <c r="E47" s="23">
        <f aca="true" t="shared" si="19" ref="E47:E54">D47/$D$58</f>
        <v>0</v>
      </c>
      <c r="F47" s="2">
        <v>1</v>
      </c>
      <c r="G47" s="4">
        <f aca="true" t="shared" si="20" ref="G47:G54">IF(F47=0,0,F47/$F$58)</f>
        <v>0.005555555555555556</v>
      </c>
      <c r="H47" s="186" t="s">
        <v>43</v>
      </c>
      <c r="I47" s="187">
        <f aca="true" t="shared" si="21" ref="I47:I54">SUM(F47+D47+B47+H24+F24+D24+B24+J24)</f>
        <v>3</v>
      </c>
      <c r="J47" s="188">
        <f aca="true" t="shared" si="22" ref="J47:J58">I47/$I$59</f>
        <v>0.0025996533795493936</v>
      </c>
    </row>
    <row r="48" spans="1:10" ht="14.25" thickBot="1" thickTop="1">
      <c r="A48" s="109" t="s">
        <v>32</v>
      </c>
      <c r="B48" s="157">
        <v>45</v>
      </c>
      <c r="C48" s="23">
        <f t="shared" si="18"/>
        <v>0.14376996805111822</v>
      </c>
      <c r="D48" s="2">
        <v>1</v>
      </c>
      <c r="E48" s="23">
        <f t="shared" si="19"/>
        <v>0.125</v>
      </c>
      <c r="F48" s="2">
        <v>25</v>
      </c>
      <c r="G48" s="4">
        <f t="shared" si="20"/>
        <v>0.1388888888888889</v>
      </c>
      <c r="H48" s="186" t="s">
        <v>32</v>
      </c>
      <c r="I48" s="187">
        <f t="shared" si="21"/>
        <v>146</v>
      </c>
      <c r="J48" s="188">
        <f t="shared" si="22"/>
        <v>0.1265164644714038</v>
      </c>
    </row>
    <row r="49" spans="1:10" ht="14.25" thickBot="1" thickTop="1">
      <c r="A49" s="109" t="s">
        <v>44</v>
      </c>
      <c r="B49" s="157">
        <v>5</v>
      </c>
      <c r="C49" s="23">
        <f t="shared" si="18"/>
        <v>0.01597444089456869</v>
      </c>
      <c r="D49" s="2">
        <v>0</v>
      </c>
      <c r="E49" s="23">
        <f t="shared" si="19"/>
        <v>0</v>
      </c>
      <c r="F49" s="2">
        <v>3</v>
      </c>
      <c r="G49" s="4">
        <f t="shared" si="20"/>
        <v>0.016666666666666666</v>
      </c>
      <c r="H49" s="189" t="s">
        <v>44</v>
      </c>
      <c r="I49" s="187">
        <f t="shared" si="21"/>
        <v>18</v>
      </c>
      <c r="J49" s="188">
        <f t="shared" si="22"/>
        <v>0.01559792027729636</v>
      </c>
    </row>
    <row r="50" spans="1:10" ht="14.25" thickBot="1" thickTop="1">
      <c r="A50" s="109" t="s">
        <v>68</v>
      </c>
      <c r="B50" s="157">
        <v>15</v>
      </c>
      <c r="C50" s="23">
        <f t="shared" si="18"/>
        <v>0.04792332268370607</v>
      </c>
      <c r="D50" s="2">
        <v>0</v>
      </c>
      <c r="E50" s="23">
        <f t="shared" si="19"/>
        <v>0</v>
      </c>
      <c r="F50" s="2">
        <v>12</v>
      </c>
      <c r="G50" s="4">
        <f t="shared" si="20"/>
        <v>0.06666666666666667</v>
      </c>
      <c r="H50" s="189" t="s">
        <v>68</v>
      </c>
      <c r="I50" s="187">
        <f t="shared" si="21"/>
        <v>57</v>
      </c>
      <c r="J50" s="188">
        <f t="shared" si="22"/>
        <v>0.049393414211438474</v>
      </c>
    </row>
    <row r="51" spans="1:10" ht="14.25" thickBot="1" thickTop="1">
      <c r="A51" s="130" t="s">
        <v>51</v>
      </c>
      <c r="B51" s="157">
        <v>14</v>
      </c>
      <c r="C51" s="23">
        <f t="shared" si="18"/>
        <v>0.04472843450479233</v>
      </c>
      <c r="D51" s="2">
        <v>0</v>
      </c>
      <c r="E51" s="23">
        <f t="shared" si="19"/>
        <v>0</v>
      </c>
      <c r="F51" s="2">
        <v>4</v>
      </c>
      <c r="G51" s="4">
        <f t="shared" si="20"/>
        <v>0.022222222222222223</v>
      </c>
      <c r="H51" s="189" t="s">
        <v>47</v>
      </c>
      <c r="I51" s="187">
        <f t="shared" si="21"/>
        <v>35</v>
      </c>
      <c r="J51" s="188">
        <f t="shared" si="22"/>
        <v>0.030329289428076257</v>
      </c>
    </row>
    <row r="52" spans="1:10" ht="14.25" thickBot="1" thickTop="1">
      <c r="A52" s="130" t="s">
        <v>48</v>
      </c>
      <c r="B52" s="157">
        <v>9</v>
      </c>
      <c r="C52" s="23">
        <f t="shared" si="18"/>
        <v>0.02875399361022364</v>
      </c>
      <c r="D52" s="2">
        <v>1</v>
      </c>
      <c r="E52" s="23">
        <f t="shared" si="19"/>
        <v>0.125</v>
      </c>
      <c r="F52" s="2">
        <v>1</v>
      </c>
      <c r="G52" s="4">
        <f t="shared" si="20"/>
        <v>0.005555555555555556</v>
      </c>
      <c r="H52" s="189" t="s">
        <v>48</v>
      </c>
      <c r="I52" s="187">
        <f t="shared" si="21"/>
        <v>26</v>
      </c>
      <c r="J52" s="188">
        <f t="shared" si="22"/>
        <v>0.022530329289428077</v>
      </c>
    </row>
    <row r="53" spans="1:10" ht="14.25" thickBot="1" thickTop="1">
      <c r="A53" s="130" t="s">
        <v>86</v>
      </c>
      <c r="B53" s="157">
        <v>4</v>
      </c>
      <c r="C53" s="23">
        <f t="shared" si="18"/>
        <v>0.012779552715654952</v>
      </c>
      <c r="D53" s="2">
        <v>0</v>
      </c>
      <c r="E53" s="23">
        <f t="shared" si="19"/>
        <v>0</v>
      </c>
      <c r="F53" s="2">
        <v>5</v>
      </c>
      <c r="G53" s="4">
        <f t="shared" si="20"/>
        <v>0.027777777777777776</v>
      </c>
      <c r="H53" s="189" t="s">
        <v>86</v>
      </c>
      <c r="I53" s="187">
        <f t="shared" si="21"/>
        <v>24</v>
      </c>
      <c r="J53" s="188">
        <f t="shared" si="22"/>
        <v>0.02079722703639515</v>
      </c>
    </row>
    <row r="54" spans="1:10" ht="14.25" thickBot="1" thickTop="1">
      <c r="A54" s="130" t="s">
        <v>50</v>
      </c>
      <c r="B54" s="157">
        <v>4</v>
      </c>
      <c r="C54" s="23">
        <f t="shared" si="18"/>
        <v>0.012779552715654952</v>
      </c>
      <c r="D54" s="2">
        <v>0</v>
      </c>
      <c r="E54" s="23">
        <f t="shared" si="19"/>
        <v>0</v>
      </c>
      <c r="F54" s="2">
        <v>2</v>
      </c>
      <c r="G54" s="4">
        <f t="shared" si="20"/>
        <v>0.011111111111111112</v>
      </c>
      <c r="H54" s="189" t="s">
        <v>50</v>
      </c>
      <c r="I54" s="187">
        <f t="shared" si="21"/>
        <v>8</v>
      </c>
      <c r="J54" s="188">
        <f t="shared" si="22"/>
        <v>0.006932409012131715</v>
      </c>
    </row>
    <row r="55" spans="1:10" ht="14.25" thickBot="1" thickTop="1">
      <c r="A55" s="155" t="s">
        <v>45</v>
      </c>
      <c r="B55" s="156"/>
      <c r="C55" s="124"/>
      <c r="D55" s="121"/>
      <c r="E55" s="122"/>
      <c r="F55" s="123"/>
      <c r="G55" s="144"/>
      <c r="H55" s="190" t="s">
        <v>52</v>
      </c>
      <c r="I55" s="191">
        <f>SUM(I47:I54)</f>
        <v>317</v>
      </c>
      <c r="J55" s="188">
        <f t="shared" si="22"/>
        <v>0.27469670710571925</v>
      </c>
    </row>
    <row r="56" spans="1:10" ht="14.25" thickBot="1" thickTop="1">
      <c r="A56" s="130" t="s">
        <v>46</v>
      </c>
      <c r="B56" s="210">
        <v>2</v>
      </c>
      <c r="C56" s="217">
        <f>B56/$B$58</f>
        <v>0.006389776357827476</v>
      </c>
      <c r="D56" s="218">
        <v>0</v>
      </c>
      <c r="E56" s="217">
        <f>D56/$D$58</f>
        <v>0</v>
      </c>
      <c r="F56" s="218">
        <v>1</v>
      </c>
      <c r="G56" s="217">
        <f>IF(F56=0,0,F56/$F$58)</f>
        <v>0.005555555555555556</v>
      </c>
      <c r="H56" s="189" t="s">
        <v>46</v>
      </c>
      <c r="I56" s="187">
        <f>SUM(F56+D56+B56+H33+F33+D33+B33+J33)</f>
        <v>8</v>
      </c>
      <c r="J56" s="188">
        <f t="shared" si="22"/>
        <v>0.006932409012131715</v>
      </c>
    </row>
    <row r="57" spans="1:10" ht="14.25" thickBot="1" thickTop="1">
      <c r="A57" s="185" t="s">
        <v>67</v>
      </c>
      <c r="B57" s="157">
        <v>1</v>
      </c>
      <c r="C57" s="4">
        <f>B57/$B$58</f>
        <v>0.003194888178913738</v>
      </c>
      <c r="D57" s="26">
        <v>0</v>
      </c>
      <c r="E57" s="23">
        <f>D57/$D$58</f>
        <v>0</v>
      </c>
      <c r="F57" s="2">
        <v>2</v>
      </c>
      <c r="G57" s="145">
        <f>IF(F57=0,0,F57/$F$58)</f>
        <v>0.011111111111111112</v>
      </c>
      <c r="H57" s="193" t="s">
        <v>67</v>
      </c>
      <c r="I57" s="187">
        <f>SUM(F57+D57+B57+H34+F34+D34+B34+J34)</f>
        <v>5</v>
      </c>
      <c r="J57" s="195">
        <f t="shared" si="22"/>
        <v>0.004332755632582322</v>
      </c>
    </row>
    <row r="58" spans="1:10" ht="14.25" thickBot="1" thickTop="1">
      <c r="A58" s="95" t="s">
        <v>1</v>
      </c>
      <c r="B58" s="175">
        <f aca="true" t="shared" si="23" ref="B58:G58">SUM(B39:B57)</f>
        <v>313</v>
      </c>
      <c r="C58" s="176">
        <f t="shared" si="23"/>
        <v>1</v>
      </c>
      <c r="D58" s="177">
        <f t="shared" si="23"/>
        <v>8</v>
      </c>
      <c r="E58" s="176">
        <f t="shared" si="23"/>
        <v>1</v>
      </c>
      <c r="F58" s="175">
        <f t="shared" si="23"/>
        <v>180</v>
      </c>
      <c r="G58" s="176">
        <f t="shared" si="23"/>
        <v>0.9999999999999999</v>
      </c>
      <c r="H58" s="196" t="s">
        <v>52</v>
      </c>
      <c r="I58" s="194">
        <f>SUM(I56:I57)</f>
        <v>13</v>
      </c>
      <c r="J58" s="195">
        <f t="shared" si="22"/>
        <v>0.011265164644714038</v>
      </c>
    </row>
    <row r="59" spans="2:10" ht="17.25" thickBot="1" thickTop="1">
      <c r="B59" s="3"/>
      <c r="C59" s="5"/>
      <c r="D59" s="7"/>
      <c r="E59" s="3"/>
      <c r="F59" s="5"/>
      <c r="G59" s="5"/>
      <c r="H59" s="197" t="s">
        <v>1</v>
      </c>
      <c r="I59" s="198">
        <f>SUM(I58+I55+I45)</f>
        <v>1154</v>
      </c>
      <c r="J59" s="199">
        <f>SUM(J55+J58+J45)</f>
        <v>1</v>
      </c>
    </row>
    <row r="60" spans="1:11" ht="27" thickBot="1" thickTop="1">
      <c r="A60" s="9"/>
      <c r="B60" s="92"/>
      <c r="C60" s="20"/>
      <c r="D60" s="27"/>
      <c r="E60" s="8"/>
      <c r="F60" s="65"/>
      <c r="G60" s="8"/>
      <c r="H60" s="3"/>
      <c r="I60" s="5"/>
      <c r="J60" s="4"/>
      <c r="K60" s="93"/>
    </row>
    <row r="61" spans="1:11" ht="13.5" thickBot="1">
      <c r="A61" s="178" t="s">
        <v>56</v>
      </c>
      <c r="B61" s="179"/>
      <c r="C61" s="180"/>
      <c r="E61" s="117" t="s">
        <v>53</v>
      </c>
      <c r="F61" s="179"/>
      <c r="G61" s="180"/>
      <c r="H61" s="65"/>
      <c r="I61" s="178" t="s">
        <v>61</v>
      </c>
      <c r="J61" s="97"/>
      <c r="K61" s="211"/>
    </row>
    <row r="62" spans="1:11" ht="14.25" thickBot="1" thickTop="1">
      <c r="A62" s="109" t="s">
        <v>54</v>
      </c>
      <c r="B62" s="2">
        <v>0</v>
      </c>
      <c r="C62" s="23">
        <f>B62/$B$67</f>
        <v>0</v>
      </c>
      <c r="E62" s="109" t="s">
        <v>54</v>
      </c>
      <c r="F62" s="2">
        <v>0</v>
      </c>
      <c r="G62" s="23">
        <f>F62/$F$65</f>
        <v>0</v>
      </c>
      <c r="H62" s="6"/>
      <c r="I62" s="212" t="s">
        <v>62</v>
      </c>
      <c r="J62" s="167"/>
      <c r="K62" s="213">
        <v>0</v>
      </c>
    </row>
    <row r="63" spans="1:11" ht="14.25" thickBot="1" thickTop="1">
      <c r="A63" s="183" t="s">
        <v>57</v>
      </c>
      <c r="B63" s="2">
        <v>0</v>
      </c>
      <c r="C63" s="23">
        <f>B63/$B$67</f>
        <v>0</v>
      </c>
      <c r="E63" s="130" t="s">
        <v>55</v>
      </c>
      <c r="F63" s="2">
        <v>1</v>
      </c>
      <c r="G63" s="23">
        <f>F63/$F$65</f>
        <v>1</v>
      </c>
      <c r="H63" s="6"/>
      <c r="I63" s="214" t="s">
        <v>63</v>
      </c>
      <c r="J63" s="182"/>
      <c r="K63" s="213">
        <v>2</v>
      </c>
    </row>
    <row r="64" spans="1:11" ht="14.25" thickBot="1" thickTop="1">
      <c r="A64" s="130" t="s">
        <v>55</v>
      </c>
      <c r="B64" s="2">
        <v>1</v>
      </c>
      <c r="C64" s="23">
        <f>B64/$B$67</f>
        <v>0.25</v>
      </c>
      <c r="E64" s="130" t="s">
        <v>47</v>
      </c>
      <c r="F64" s="2">
        <v>0</v>
      </c>
      <c r="G64" s="23">
        <f>F64/$F$65</f>
        <v>0</v>
      </c>
      <c r="H64" s="6"/>
      <c r="I64" s="214" t="s">
        <v>64</v>
      </c>
      <c r="J64" s="182"/>
      <c r="K64" s="213">
        <v>0</v>
      </c>
    </row>
    <row r="65" spans="1:11" ht="14.25" thickBot="1" thickTop="1">
      <c r="A65" s="129" t="s">
        <v>58</v>
      </c>
      <c r="B65" s="2">
        <v>2</v>
      </c>
      <c r="C65" s="23">
        <f>B65/$B$67</f>
        <v>0.5</v>
      </c>
      <c r="E65" s="159" t="s">
        <v>1</v>
      </c>
      <c r="F65" s="181">
        <f>SUM(F62:F64)</f>
        <v>1</v>
      </c>
      <c r="G65" s="182">
        <f>SUM(G62:G64)</f>
        <v>1</v>
      </c>
      <c r="H65" s="6"/>
      <c r="I65" s="214" t="s">
        <v>27</v>
      </c>
      <c r="J65" s="182"/>
      <c r="K65" s="213">
        <v>3</v>
      </c>
    </row>
    <row r="66" spans="1:11" ht="14.25" thickBot="1" thickTop="1">
      <c r="A66" s="130" t="s">
        <v>47</v>
      </c>
      <c r="B66" s="2">
        <v>1</v>
      </c>
      <c r="C66" s="23">
        <f>B66/$B$67</f>
        <v>0.25</v>
      </c>
      <c r="H66" s="6"/>
      <c r="I66" s="214" t="s">
        <v>65</v>
      </c>
      <c r="J66" s="182"/>
      <c r="K66" s="213">
        <v>4</v>
      </c>
    </row>
    <row r="67" spans="1:11" ht="14.25" thickBot="1" thickTop="1">
      <c r="A67" s="159" t="s">
        <v>1</v>
      </c>
      <c r="B67" s="181">
        <f>SUM(B62:B66)</f>
        <v>4</v>
      </c>
      <c r="C67" s="182">
        <f>SUM(C62:C66)</f>
        <v>1</v>
      </c>
      <c r="H67" s="6"/>
      <c r="I67" s="214" t="s">
        <v>66</v>
      </c>
      <c r="J67" s="182"/>
      <c r="K67" s="213">
        <v>0</v>
      </c>
    </row>
    <row r="68" spans="5:11" ht="14.25" thickBot="1" thickTop="1">
      <c r="E68" s="8"/>
      <c r="F68" s="8"/>
      <c r="G68" s="10"/>
      <c r="H68" s="6"/>
      <c r="I68" s="214" t="s">
        <v>28</v>
      </c>
      <c r="J68" s="182"/>
      <c r="K68" s="213">
        <v>6</v>
      </c>
    </row>
    <row r="69" spans="1:11" ht="14.25" thickBot="1" thickTop="1">
      <c r="A69" s="184" t="s">
        <v>59</v>
      </c>
      <c r="H69" s="8"/>
      <c r="I69" s="214" t="s">
        <v>29</v>
      </c>
      <c r="J69" s="215"/>
      <c r="K69" s="213">
        <v>0</v>
      </c>
    </row>
    <row r="70" spans="8:11" ht="14.25" thickBot="1" thickTop="1">
      <c r="H70" s="8"/>
      <c r="I70" s="8"/>
      <c r="J70" s="8"/>
      <c r="K70" s="216">
        <f>SUM(K62:K69)</f>
        <v>15</v>
      </c>
    </row>
    <row r="71" spans="8:10" ht="13.5" thickTop="1">
      <c r="H71" s="8"/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1:4" ht="18">
      <c r="A75" s="219" t="s">
        <v>69</v>
      </c>
      <c r="C75"/>
      <c r="D75"/>
    </row>
    <row r="76" spans="3:4" ht="13.5" thickBot="1">
      <c r="C76"/>
      <c r="D76"/>
    </row>
    <row r="77" spans="1:8" ht="17.25" thickBot="1" thickTop="1">
      <c r="A77" s="220" t="s">
        <v>70</v>
      </c>
      <c r="B77" s="221"/>
      <c r="C77" s="222"/>
      <c r="D77" s="223"/>
      <c r="E77" s="224"/>
      <c r="F77" s="223"/>
      <c r="G77" s="225"/>
      <c r="H77" s="226" t="s">
        <v>71</v>
      </c>
    </row>
    <row r="78" spans="1:8" ht="17.25" thickBot="1" thickTop="1">
      <c r="A78" s="227" t="s">
        <v>72</v>
      </c>
      <c r="B78" s="228"/>
      <c r="C78" s="229"/>
      <c r="D78" s="230"/>
      <c r="E78" s="231"/>
      <c r="F78" s="232"/>
      <c r="G78" s="233"/>
      <c r="H78" s="234">
        <v>177</v>
      </c>
    </row>
    <row r="79" spans="1:8" ht="15.75">
      <c r="A79" s="235" t="s">
        <v>73</v>
      </c>
      <c r="B79" s="236"/>
      <c r="C79" s="237"/>
      <c r="D79" s="238"/>
      <c r="E79" s="239"/>
      <c r="F79" s="240"/>
      <c r="G79" s="241"/>
      <c r="H79" s="242">
        <v>295</v>
      </c>
    </row>
    <row r="80" spans="1:8" ht="16.5" thickBot="1">
      <c r="A80" s="243"/>
      <c r="B80" s="244" t="s">
        <v>74</v>
      </c>
      <c r="C80" s="245"/>
      <c r="D80" s="246"/>
      <c r="E80" s="247"/>
      <c r="F80" s="248"/>
      <c r="G80" s="249"/>
      <c r="H80" s="250">
        <v>18</v>
      </c>
    </row>
    <row r="81" spans="1:8" ht="16.5" thickBot="1">
      <c r="A81" s="251" t="s">
        <v>75</v>
      </c>
      <c r="B81" s="252"/>
      <c r="C81" s="253"/>
      <c r="D81" s="254"/>
      <c r="E81" s="255"/>
      <c r="F81" s="256"/>
      <c r="G81" s="257"/>
      <c r="H81" s="258">
        <v>206</v>
      </c>
    </row>
    <row r="82" spans="1:8" ht="16.5" thickBot="1">
      <c r="A82" s="251" t="s">
        <v>76</v>
      </c>
      <c r="B82" s="61"/>
      <c r="C82" s="259"/>
      <c r="D82" s="260"/>
      <c r="E82" s="261"/>
      <c r="F82" s="262"/>
      <c r="G82" s="263"/>
      <c r="H82" s="264">
        <v>39</v>
      </c>
    </row>
    <row r="83" spans="1:8" ht="16.5" thickBot="1">
      <c r="A83" s="251" t="s">
        <v>77</v>
      </c>
      <c r="B83" s="61"/>
      <c r="C83" s="259"/>
      <c r="D83" s="265"/>
      <c r="E83" s="49"/>
      <c r="F83" s="262"/>
      <c r="G83" s="263"/>
      <c r="H83" s="264">
        <v>9</v>
      </c>
    </row>
    <row r="84" spans="1:8" ht="16.5" thickBot="1">
      <c r="A84" s="251" t="s">
        <v>84</v>
      </c>
      <c r="B84" s="61"/>
      <c r="C84" s="259"/>
      <c r="D84" s="265"/>
      <c r="E84" s="49"/>
      <c r="F84" s="262"/>
      <c r="G84" s="263"/>
      <c r="H84" s="264">
        <v>8</v>
      </c>
    </row>
    <row r="85" spans="1:8" ht="16.5" thickBot="1">
      <c r="A85" s="287" t="s">
        <v>85</v>
      </c>
      <c r="B85" s="288"/>
      <c r="C85" s="289"/>
      <c r="D85" s="52"/>
      <c r="E85" s="49"/>
      <c r="F85" s="262"/>
      <c r="G85" s="263"/>
      <c r="H85" s="264">
        <v>0</v>
      </c>
    </row>
    <row r="86" spans="1:8" ht="16.5" thickBot="1">
      <c r="A86" s="251" t="s">
        <v>78</v>
      </c>
      <c r="B86" s="62"/>
      <c r="C86" s="259"/>
      <c r="D86" s="260"/>
      <c r="E86" s="261"/>
      <c r="F86" s="52"/>
      <c r="G86" s="263"/>
      <c r="H86" s="264">
        <v>202</v>
      </c>
    </row>
    <row r="87" spans="1:8" ht="16.5" thickBot="1">
      <c r="A87" s="251" t="s">
        <v>79</v>
      </c>
      <c r="B87" s="62"/>
      <c r="C87" s="266"/>
      <c r="D87" s="52"/>
      <c r="E87" s="49"/>
      <c r="F87" s="262"/>
      <c r="G87" s="263"/>
      <c r="H87" s="267">
        <v>22</v>
      </c>
    </row>
    <row r="88" spans="1:8" ht="18.75" thickBot="1">
      <c r="A88" s="268" t="s">
        <v>80</v>
      </c>
      <c r="B88" s="269"/>
      <c r="C88" s="270"/>
      <c r="D88" s="271"/>
      <c r="E88" s="271"/>
      <c r="F88" s="271"/>
      <c r="G88" s="272"/>
      <c r="H88" s="273">
        <v>17</v>
      </c>
    </row>
    <row r="89" spans="1:11" ht="17.25" thickBot="1" thickTop="1">
      <c r="A89" s="274" t="s">
        <v>81</v>
      </c>
      <c r="B89" s="275"/>
      <c r="C89" s="276"/>
      <c r="D89" s="277"/>
      <c r="E89" s="275"/>
      <c r="F89" s="278"/>
      <c r="G89" s="279" t="s">
        <v>82</v>
      </c>
      <c r="H89" s="280">
        <f>SUM(H78:H88)</f>
        <v>993</v>
      </c>
      <c r="I89" s="281" t="s">
        <v>83</v>
      </c>
      <c r="J89" s="282"/>
      <c r="K89" s="283"/>
    </row>
    <row r="90" spans="3:11" ht="20.25" thickBot="1" thickTop="1">
      <c r="C90"/>
      <c r="D90"/>
      <c r="I90" s="284"/>
      <c r="J90" s="285">
        <f>SUM(H89+H79)</f>
        <v>1288</v>
      </c>
      <c r="K90" s="286"/>
    </row>
    <row r="91" ht="13.5" thickTop="1"/>
  </sheetData>
  <printOptions horizontalCentered="1" verticalCentered="1"/>
  <pageMargins left="0.33" right="0.37" top="0.77" bottom="0.3" header="0.32" footer="0.26"/>
  <pageSetup horizontalDpi="300" verticalDpi="300" orientation="landscape" r:id="rId1"/>
  <headerFooter alignWithMargins="0">
    <oddHeader xml:space="preserve">&amp;LAttachment F&amp;C&amp;"Trebuchet MS,Bold"&amp;14Rider Complaint Monthly Report
SEPTEMBER 2001 </oddHeader>
    <oddFooter>&amp;CPage &amp;P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8"/>
  <sheetViews>
    <sheetView workbookViewId="0" topLeftCell="A3">
      <selection activeCell="D6" sqref="D6"/>
    </sheetView>
  </sheetViews>
  <sheetFormatPr defaultColWidth="9.140625" defaultRowHeight="12.75"/>
  <cols>
    <col min="2" max="2" width="18.28125" style="0" customWidth="1"/>
    <col min="5" max="5" width="9.140625" style="17" customWidth="1"/>
  </cols>
  <sheetData>
    <row r="3" spans="2:5" ht="12.75">
      <c r="B3" s="11" t="s">
        <v>4</v>
      </c>
      <c r="C3" s="12" t="s">
        <v>14</v>
      </c>
      <c r="D3" s="12" t="s">
        <v>15</v>
      </c>
      <c r="E3" s="17" t="s">
        <v>16</v>
      </c>
    </row>
    <row r="4" spans="2:5" ht="12.75">
      <c r="B4" s="8" t="s">
        <v>5</v>
      </c>
      <c r="C4" s="12">
        <v>497</v>
      </c>
      <c r="D4" s="12">
        <v>649</v>
      </c>
      <c r="E4" s="17">
        <f>(D4/C4)-1</f>
        <v>0.3058350100603622</v>
      </c>
    </row>
    <row r="5" spans="2:5" ht="12.75">
      <c r="B5" s="15" t="s">
        <v>7</v>
      </c>
      <c r="C5" s="12">
        <v>350</v>
      </c>
      <c r="D5" s="12">
        <v>475</v>
      </c>
      <c r="E5" s="17">
        <f>(D5/C5)-1</f>
        <v>0.3571428571428572</v>
      </c>
    </row>
    <row r="6" spans="2:5" ht="12.75">
      <c r="B6" s="15" t="s">
        <v>9</v>
      </c>
      <c r="C6" s="12">
        <v>146</v>
      </c>
      <c r="D6" s="12">
        <v>172</v>
      </c>
      <c r="E6" s="17">
        <f>(D6/C6)-1</f>
        <v>0.17808219178082196</v>
      </c>
    </row>
    <row r="7" spans="2:5" ht="12.75">
      <c r="B7" s="8" t="s">
        <v>11</v>
      </c>
      <c r="C7" s="12">
        <f>SUM(C5+C6)</f>
        <v>496</v>
      </c>
      <c r="D7" s="12">
        <f>SUM(D5+D6)</f>
        <v>647</v>
      </c>
      <c r="E7" s="17">
        <f>(D7/C7)-1</f>
        <v>0.30443548387096775</v>
      </c>
    </row>
    <row r="8" spans="2:5" ht="12.75">
      <c r="B8" s="8" t="s">
        <v>13</v>
      </c>
      <c r="C8" s="12">
        <v>1</v>
      </c>
      <c r="D8" s="12">
        <v>2</v>
      </c>
      <c r="E8" s="17">
        <f>(D8/C8)-1</f>
        <v>1</v>
      </c>
    </row>
    <row r="9" spans="2:4" ht="12.75">
      <c r="B9" s="9"/>
      <c r="C9" s="16"/>
      <c r="D9" s="16"/>
    </row>
    <row r="10" spans="2:6" ht="12.75">
      <c r="B10" t="s">
        <v>17</v>
      </c>
      <c r="C10" s="13" t="s">
        <v>14</v>
      </c>
      <c r="D10" s="13" t="s">
        <v>14</v>
      </c>
      <c r="E10" s="13" t="s">
        <v>15</v>
      </c>
      <c r="F10" s="13" t="s">
        <v>15</v>
      </c>
    </row>
    <row r="11" spans="2:6" ht="12.75">
      <c r="B11" t="s">
        <v>6</v>
      </c>
      <c r="C11" s="14">
        <v>209</v>
      </c>
      <c r="D11" s="18">
        <f>C11/C7</f>
        <v>0.4213709677419355</v>
      </c>
      <c r="E11" s="14">
        <f>129+65</f>
        <v>194</v>
      </c>
      <c r="F11" s="18">
        <f>E11/D7</f>
        <v>0.29984544049459044</v>
      </c>
    </row>
    <row r="12" spans="2:6" ht="12.75">
      <c r="B12" s="1" t="s">
        <v>8</v>
      </c>
      <c r="C12" s="14">
        <v>251</v>
      </c>
      <c r="D12" s="18">
        <f>C12/C7</f>
        <v>0.5060483870967742</v>
      </c>
      <c r="E12" s="14">
        <f>307+88</f>
        <v>395</v>
      </c>
      <c r="F12" s="18">
        <f>E12/D7</f>
        <v>0.6105100463678517</v>
      </c>
    </row>
    <row r="13" spans="2:6" ht="12.75">
      <c r="B13" s="1" t="s">
        <v>10</v>
      </c>
      <c r="C13" s="14">
        <v>29</v>
      </c>
      <c r="D13" s="18">
        <f>C13/C7</f>
        <v>0.05846774193548387</v>
      </c>
      <c r="E13" s="14">
        <f>34+14</f>
        <v>48</v>
      </c>
      <c r="F13" s="18">
        <f>E13/D7</f>
        <v>0.07418856259659969</v>
      </c>
    </row>
    <row r="14" spans="2:6" ht="12.75">
      <c r="B14" s="1" t="s">
        <v>12</v>
      </c>
      <c r="C14" s="14">
        <v>7</v>
      </c>
      <c r="D14" s="18">
        <f>C14/C7</f>
        <v>0.014112903225806451</v>
      </c>
      <c r="E14" s="14">
        <v>6</v>
      </c>
      <c r="F14" s="18">
        <f>E14/D7</f>
        <v>0.00927357032457496</v>
      </c>
    </row>
    <row r="16" ht="12.75">
      <c r="B16" t="s">
        <v>18</v>
      </c>
    </row>
    <row r="17" spans="2:4" ht="12.75">
      <c r="B17" t="s">
        <v>14</v>
      </c>
      <c r="C17">
        <f>C11+C12+C13</f>
        <v>489</v>
      </c>
      <c r="D17" s="19">
        <f>D11+D12+D13</f>
        <v>0.9858870967741936</v>
      </c>
    </row>
    <row r="18" spans="2:4" ht="12.75">
      <c r="B18" t="s">
        <v>15</v>
      </c>
      <c r="C18">
        <f>E11+E12+E13</f>
        <v>637</v>
      </c>
      <c r="D18" s="19">
        <f>F11+F12+F13</f>
        <v>0.9845440494590418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 staff</dc:creator>
  <cp:keywords/>
  <dc:description/>
  <cp:lastModifiedBy>yamc</cp:lastModifiedBy>
  <cp:lastPrinted>2001-12-03T23:05:15Z</cp:lastPrinted>
  <dcterms:created xsi:type="dcterms:W3CDTF">1998-05-11T21:37:39Z</dcterms:created>
  <dcterms:modified xsi:type="dcterms:W3CDTF">2002-01-08T19:00:51Z</dcterms:modified>
  <cp:category/>
  <cp:version/>
  <cp:contentType/>
  <cp:contentStatus/>
</cp:coreProperties>
</file>