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40" windowWidth="12120" windowHeight="6705" tabRatio="822" activeTab="0"/>
  </bookViews>
  <sheets>
    <sheet name="Expo Cashflow" sheetId="1" r:id="rId1"/>
  </sheets>
  <definedNames>
    <definedName name="_xlnm.Print_Area" localSheetId="0">'Expo Cashflow'!$A$1:$S$41</definedName>
  </definedNames>
  <calcPr fullCalcOnLoad="1"/>
</workbook>
</file>

<file path=xl/sharedStrings.xml><?xml version="1.0" encoding="utf-8"?>
<sst xmlns="http://schemas.openxmlformats.org/spreadsheetml/2006/main" count="58" uniqueCount="58">
  <si>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</si>
  <si>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</si>
  <si>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</si>
  <si>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</si>
  <si>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</si>
  <si>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</si>
  <si>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</si>
  <si>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</si>
  <si>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Notes:</t>
  </si>
  <si>
    <t>FY 2011</t>
  </si>
  <si>
    <t>Guideways</t>
  </si>
  <si>
    <t>Stations</t>
  </si>
  <si>
    <t>Right-of-Way</t>
  </si>
  <si>
    <t>Construction and Procurement</t>
  </si>
  <si>
    <t>Subtotal Construction and Procurement</t>
  </si>
  <si>
    <t>Project Contingency</t>
  </si>
  <si>
    <t>Special Conditions</t>
  </si>
  <si>
    <t>Total Project Cost</t>
  </si>
  <si>
    <t>Professional Services</t>
  </si>
  <si>
    <t>Total</t>
  </si>
  <si>
    <t>Los Angeles County Metropolitan Transportation Authority</t>
  </si>
  <si>
    <t>Uses of Funds</t>
  </si>
  <si>
    <t>Sources of Funds</t>
  </si>
  <si>
    <t>Prop A 35%</t>
  </si>
  <si>
    <t>CMAQ</t>
  </si>
  <si>
    <t>RSTP</t>
  </si>
  <si>
    <t>5309 New Starts</t>
  </si>
  <si>
    <t>State Regional Improvement Program</t>
  </si>
  <si>
    <t>Total Sources</t>
  </si>
  <si>
    <t>Prop C 25%</t>
  </si>
  <si>
    <t>Yards and Shops</t>
  </si>
  <si>
    <t>Systems</t>
  </si>
  <si>
    <t>% of Total</t>
  </si>
  <si>
    <t>5309 Fixed Guideway Modernization</t>
  </si>
  <si>
    <t>Interest (5%)</t>
  </si>
  <si>
    <t>Gross Bridge Loan Proceeds</t>
  </si>
  <si>
    <t>Bridge Loan Principal Payment</t>
  </si>
  <si>
    <t>Surplus/(Deficit) before Bridge Loan</t>
  </si>
  <si>
    <t>Bridge Loan Principal Balance</t>
  </si>
  <si>
    <t>Net Surplus/(Deficit) after Bridge Loan</t>
  </si>
  <si>
    <t>Other Local (ROW Contribution)</t>
  </si>
  <si>
    <t>2.  "Professional Services" includes Engineering, Construction Management, Agency &amp; Specialty Consultants</t>
  </si>
  <si>
    <t>Total Cost</t>
  </si>
  <si>
    <t>Interest Cost</t>
  </si>
  <si>
    <t>(in millions of dollars escalated to the year of expenditure)</t>
  </si>
  <si>
    <t>1.  "Special Conditions" includes Utility relocation, environmental, master cooperative agreements, OCIP, testing, artwork, ATCS costs, Neighborhood Mitigation, etc.</t>
  </si>
  <si>
    <t>Mid-City/Exposition Transit Corridor -- Escalated Capital Costs Cashflow -- Planning Estimate</t>
  </si>
  <si>
    <t>FY 2012</t>
  </si>
  <si>
    <t>FY 2013</t>
  </si>
  <si>
    <t>FY 2014</t>
  </si>
  <si>
    <t>FY 2015</t>
  </si>
  <si>
    <t>AT-GRADE EXCEPT FOR AN AERIAL STATION AT LA CIENEGA</t>
  </si>
  <si>
    <t>Vehicles (16)</t>
  </si>
  <si>
    <t>Total 2003$</t>
  </si>
  <si>
    <t>3.  Bridge loans may not be necessary if other local funds can be substituted based on final audits and available funds.</t>
  </si>
  <si>
    <t>Traffic Congestion Relief Prog (TCRP)</t>
  </si>
  <si>
    <t>4.  If all or part of the $238.8 million of suspended TCRP funding becomes available for allocation, replacement of the local funds may be considered.</t>
  </si>
  <si>
    <t>Revenue Operation Date:  Sept 2012 (potential advancement to FY2010 is being reviewed -- see report text)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</si>
</sst>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#,##0.000_);\(#,##0.000\)"/>
    <numFmt numFmtId="167" formatCode="#,##0.0"/>
    <numFmt numFmtId="168" formatCode="mmmm\ d\,\ yyyy"/>
    <numFmt numFmtId="169" formatCode="_(&quot;$&quot;* #,##0.000_);_(&quot;$&quot;* \(#,##0.000\);_(&quot;$&quot;* &quot;-&quot;???_);_(@_)"/>
    <numFmt numFmtId="170" formatCode="_(* #,##0_);_(* \(#,##0\);_(* &quot;-&quot;??_);_(@_)"/>
    <numFmt numFmtId="171" formatCode="0.0_);[Red]\(0.0\)"/>
    <numFmt numFmtId="172" formatCode="#,##0.0_);[Red]\(#,##0.0\)"/>
    <numFmt numFmtId="173" formatCode="&quot;$&quot;#,##0.0_);[Red]\(&quot;$&quot;#,##0.0\)"/>
    <numFmt numFmtId="174" formatCode="0.0"/>
    <numFmt numFmtId="175" formatCode="0.000"/>
    <numFmt numFmtId="176" formatCode="0_);[Red]\(0\)"/>
    <numFmt numFmtId="177" formatCode="_(&quot;$&quot;* #,##0.0_);_(&quot;$&quot;* \(#,##0.0\);_(&quot;$&quot;* &quot;-&quot;?_);_(@_)"/>
    <numFmt numFmtId="178" formatCode="_(* #,##0.0_);_(* \(#,##0.0\);_(* &quot;-&quot;?_);_(@_)"/>
    <numFmt numFmtId="179" formatCode="&quot;$&quot;#,##0.0_);\(&quot;$&quot;#,##0.0\)"/>
    <numFmt numFmtId="180" formatCode="0.0000"/>
    <numFmt numFmtId="181" formatCode="&quot;$&quot;#,##0"/>
    <numFmt numFmtId="182" formatCode="0.000000"/>
    <numFmt numFmtId="183" formatCode="0.00000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.0_);_(* \(#,##0.0\);_(* &quot;-&quot;??_);_(@_)"/>
    <numFmt numFmtId="187" formatCode="_(* #,##0.000_);_(* \(#,##0.000\);_(* &quot;-&quot;??_);_(@_)"/>
    <numFmt numFmtId="188" formatCode="_(* #,##0.000_);_(* \(#,##0.000\);_(* &quot;-&quot;???_);_(@_)"/>
    <numFmt numFmtId="189" formatCode="#,##0.000_);[Red]\(#,##0.000\)"/>
    <numFmt numFmtId="190" formatCode="_(&quot;$&quot;* #,##0.0000_);_(&quot;$&quot;* \(#,##0.0000\);_(&quot;$&quot;* &quot;-&quot;????_);_(@_)"/>
    <numFmt numFmtId="191" formatCode="mmm\-yyyy"/>
    <numFmt numFmtId="192" formatCode="#,##0.000"/>
    <numFmt numFmtId="193" formatCode="#,##0.0000_);\(#,##0.0000\)"/>
    <numFmt numFmtId="194" formatCode="_(* #,##0.00_);_(* \(#,##0.00\);_(* &quot;-&quot;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25"/>
      <color indexed="36"/>
      <name val="Arial"/>
      <family val="0"/>
    </font>
    <font>
      <u val="single"/>
      <sz val="8.25"/>
      <color indexed="12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 horizontal="center" vertical="center"/>
    </xf>
    <xf numFmtId="37" fontId="0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 horizontal="center" vertical="center"/>
    </xf>
    <xf numFmtId="37" fontId="1" fillId="0" borderId="5" xfId="0" applyNumberFormat="1" applyFont="1" applyBorder="1" applyAlignment="1">
      <alignment horizontal="center" vertical="center"/>
    </xf>
    <xf numFmtId="37" fontId="1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66" fontId="0" fillId="0" borderId="7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7" xfId="21" applyNumberFormat="1" applyFont="1" applyBorder="1" applyAlignment="1">
      <alignment/>
    </xf>
    <xf numFmtId="164" fontId="0" fillId="0" borderId="12" xfId="21" applyNumberFormat="1" applyFont="1" applyBorder="1" applyAlignment="1">
      <alignment/>
    </xf>
    <xf numFmtId="164" fontId="0" fillId="0" borderId="13" xfId="21" applyNumberFormat="1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164" fontId="0" fillId="0" borderId="4" xfId="21" applyNumberFormat="1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72" fontId="0" fillId="0" borderId="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20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37" fontId="1" fillId="0" borderId="4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vertical="top"/>
    </xf>
    <xf numFmtId="0" fontId="0" fillId="0" borderId="24" xfId="0" applyFont="1" applyBorder="1" applyAlignment="1">
      <alignment vertical="top" wrapText="1"/>
    </xf>
    <xf numFmtId="164" fontId="0" fillId="0" borderId="25" xfId="21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172" fontId="0" fillId="0" borderId="28" xfId="0" applyNumberFormat="1" applyFont="1" applyBorder="1" applyAlignment="1">
      <alignment/>
    </xf>
    <xf numFmtId="173" fontId="0" fillId="0" borderId="2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4" xfId="0" applyNumberFormat="1" applyFont="1" applyBorder="1" applyAlignment="1">
      <alignment/>
    </xf>
    <xf numFmtId="177" fontId="0" fillId="0" borderId="3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72" fontId="0" fillId="0" borderId="35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49" fontId="1" fillId="0" borderId="32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64" fontId="0" fillId="0" borderId="34" xfId="21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64" fontId="0" fillId="0" borderId="40" xfId="21" applyNumberFormat="1" applyFont="1" applyBorder="1" applyAlignment="1">
      <alignment/>
    </xf>
    <xf numFmtId="177" fontId="0" fillId="0" borderId="4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right"/>
    </xf>
    <xf numFmtId="178" fontId="0" fillId="0" borderId="43" xfId="0" applyNumberFormat="1" applyFont="1" applyBorder="1" applyAlignment="1">
      <alignment/>
    </xf>
    <xf numFmtId="37" fontId="1" fillId="0" borderId="27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 quotePrefix="1">
      <alignment horizontal="left"/>
    </xf>
    <xf numFmtId="37" fontId="8" fillId="0" borderId="3" xfId="0" applyNumberFormat="1" applyFont="1" applyBorder="1" applyAlignment="1" quotePrefix="1">
      <alignment horizontal="left"/>
    </xf>
    <xf numFmtId="164" fontId="0" fillId="0" borderId="0" xfId="21" applyNumberFormat="1" applyFont="1" applyBorder="1" applyAlignment="1">
      <alignment/>
    </xf>
    <xf numFmtId="49" fontId="0" fillId="0" borderId="0" xfId="0" applyNumberFormat="1" applyFont="1" applyBorder="1" applyAlignment="1" quotePrefix="1">
      <alignment horizontal="left" vertical="top"/>
    </xf>
    <xf numFmtId="49" fontId="0" fillId="0" borderId="44" xfId="0" applyNumberFormat="1" applyFont="1" applyBorder="1" applyAlignment="1" quotePrefix="1">
      <alignment horizontal="left"/>
    </xf>
    <xf numFmtId="17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 horizontal="left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2.28125" style="8" bestFit="1" customWidth="1"/>
    <col min="2" max="2" width="2.7109375" style="6" customWidth="1"/>
    <col min="3" max="3" width="17.00390625" style="1" customWidth="1"/>
    <col min="4" max="4" width="11.7109375" style="9" customWidth="1"/>
    <col min="5" max="13" width="8.28125" style="9" bestFit="1" customWidth="1"/>
    <col min="14" max="17" width="8.28125" style="9" customWidth="1"/>
    <col min="18" max="18" width="8.00390625" style="9" bestFit="1" customWidth="1"/>
    <col min="19" max="19" width="7.28125" style="9" bestFit="1" customWidth="1"/>
    <col min="20" max="20" width="8.00390625" style="9" bestFit="1" customWidth="1"/>
    <col min="21" max="16384" width="9.140625" style="1" customWidth="1"/>
  </cols>
  <sheetData>
    <row r="1" spans="1:19" ht="20.25">
      <c r="A1" s="27" t="s">
        <v>20</v>
      </c>
      <c r="S1" s="120"/>
    </row>
    <row r="2" ht="15.75">
      <c r="A2" s="27" t="s">
        <v>46</v>
      </c>
    </row>
    <row r="3" ht="12.75">
      <c r="A3" s="123" t="s">
        <v>57</v>
      </c>
    </row>
    <row r="4" spans="1:18" ht="12.75">
      <c r="A4" s="86" t="s">
        <v>44</v>
      </c>
      <c r="E4" s="18"/>
      <c r="G4" s="18"/>
      <c r="H4" s="124" t="s">
        <v>51</v>
      </c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20" s="2" customFormat="1" ht="23.25" customHeight="1" thickBot="1">
      <c r="A5" s="31" t="s">
        <v>21</v>
      </c>
      <c r="B5" s="28"/>
      <c r="C5" s="29"/>
      <c r="D5" s="122" t="s">
        <v>53</v>
      </c>
      <c r="E5" s="21" t="s">
        <v>0</v>
      </c>
      <c r="F5" s="20" t="s">
        <v>1</v>
      </c>
      <c r="G5" s="21" t="s">
        <v>2</v>
      </c>
      <c r="H5" s="21" t="s">
        <v>3</v>
      </c>
      <c r="I5" s="21" t="s">
        <v>4</v>
      </c>
      <c r="J5" s="20" t="s">
        <v>5</v>
      </c>
      <c r="K5" s="22" t="s">
        <v>6</v>
      </c>
      <c r="L5" s="20" t="s">
        <v>7</v>
      </c>
      <c r="M5" s="20" t="s">
        <v>9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19</v>
      </c>
      <c r="S5" s="62" t="s">
        <v>32</v>
      </c>
      <c r="T5" s="10"/>
    </row>
    <row r="6" spans="1:20" s="3" customFormat="1" ht="24.75" customHeight="1">
      <c r="A6" s="132" t="s">
        <v>13</v>
      </c>
      <c r="B6" s="133"/>
      <c r="C6" s="134"/>
      <c r="D6" s="4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11"/>
    </row>
    <row r="7" spans="1:20" s="3" customFormat="1" ht="12.75">
      <c r="A7" s="23"/>
      <c r="B7" s="26" t="s">
        <v>10</v>
      </c>
      <c r="C7" s="30"/>
      <c r="D7" s="84">
        <v>54.7</v>
      </c>
      <c r="E7" s="71"/>
      <c r="F7" s="71"/>
      <c r="G7" s="71"/>
      <c r="H7" s="71"/>
      <c r="I7" s="71"/>
      <c r="J7" s="71"/>
      <c r="K7" s="71">
        <v>9.2</v>
      </c>
      <c r="L7" s="71">
        <v>8.2</v>
      </c>
      <c r="M7" s="71">
        <v>11.9</v>
      </c>
      <c r="N7" s="71">
        <v>18.3</v>
      </c>
      <c r="O7" s="71">
        <v>13.3</v>
      </c>
      <c r="P7" s="71">
        <v>5.1</v>
      </c>
      <c r="Q7" s="71"/>
      <c r="R7" s="71">
        <f>SUM(E7:Q7)</f>
        <v>65.99999999999999</v>
      </c>
      <c r="S7" s="37">
        <f aca="true" t="shared" si="0" ref="S7:S16">R7/R$17</f>
        <v>0.13477639371043493</v>
      </c>
      <c r="T7" s="11"/>
    </row>
    <row r="8" spans="1:20" s="5" customFormat="1" ht="12.75">
      <c r="A8" s="23"/>
      <c r="B8" s="26" t="s">
        <v>30</v>
      </c>
      <c r="C8" s="30"/>
      <c r="D8" s="84">
        <v>20.3</v>
      </c>
      <c r="E8" s="74"/>
      <c r="F8" s="74"/>
      <c r="G8" s="74"/>
      <c r="H8" s="74"/>
      <c r="I8" s="74"/>
      <c r="J8" s="74"/>
      <c r="K8" s="74">
        <v>1.1</v>
      </c>
      <c r="L8" s="74">
        <v>1.2</v>
      </c>
      <c r="M8" s="74">
        <v>3.1</v>
      </c>
      <c r="N8" s="74">
        <v>5.6</v>
      </c>
      <c r="O8" s="74">
        <v>12.6</v>
      </c>
      <c r="P8" s="74">
        <v>1.3</v>
      </c>
      <c r="Q8" s="74"/>
      <c r="R8" s="75">
        <f aca="true" t="shared" si="1" ref="R8:R13">SUM(E8:Q8)</f>
        <v>24.900000000000002</v>
      </c>
      <c r="S8" s="37">
        <f t="shared" si="0"/>
        <v>0.05084745762711865</v>
      </c>
      <c r="T8" s="12"/>
    </row>
    <row r="9" spans="1:20" s="7" customFormat="1" ht="12.75">
      <c r="A9" s="14"/>
      <c r="B9" s="26" t="s">
        <v>31</v>
      </c>
      <c r="C9" s="30"/>
      <c r="D9" s="84">
        <v>63.9</v>
      </c>
      <c r="E9" s="74"/>
      <c r="F9" s="74"/>
      <c r="G9" s="74"/>
      <c r="H9" s="74"/>
      <c r="I9" s="74"/>
      <c r="J9" s="74"/>
      <c r="K9" s="74"/>
      <c r="L9" s="74">
        <v>2.3</v>
      </c>
      <c r="M9" s="74">
        <v>16.7</v>
      </c>
      <c r="N9" s="74">
        <v>20.1</v>
      </c>
      <c r="O9" s="74">
        <v>31.6</v>
      </c>
      <c r="P9" s="74">
        <v>7.6</v>
      </c>
      <c r="Q9" s="74"/>
      <c r="R9" s="75">
        <f t="shared" si="1"/>
        <v>78.3</v>
      </c>
      <c r="S9" s="37">
        <f t="shared" si="0"/>
        <v>0.15989381253828874</v>
      </c>
      <c r="T9" s="13"/>
    </row>
    <row r="10" spans="1:20" s="7" customFormat="1" ht="12.75">
      <c r="A10" s="14"/>
      <c r="B10" s="26" t="s">
        <v>11</v>
      </c>
      <c r="C10" s="30"/>
      <c r="D10" s="84">
        <f>20.8</f>
        <v>20.8</v>
      </c>
      <c r="E10" s="74"/>
      <c r="F10" s="74"/>
      <c r="G10" s="74"/>
      <c r="H10" s="74"/>
      <c r="I10" s="74"/>
      <c r="J10" s="74"/>
      <c r="K10" s="74">
        <v>1.1</v>
      </c>
      <c r="L10" s="74"/>
      <c r="M10" s="74">
        <v>4.8</v>
      </c>
      <c r="N10" s="74">
        <v>6.1</v>
      </c>
      <c r="O10" s="74">
        <v>10.9</v>
      </c>
      <c r="P10" s="74">
        <v>2.5</v>
      </c>
      <c r="Q10" s="74"/>
      <c r="R10" s="75">
        <f t="shared" si="1"/>
        <v>25.4</v>
      </c>
      <c r="S10" s="37">
        <f t="shared" si="0"/>
        <v>0.05186849091280375</v>
      </c>
      <c r="T10" s="13"/>
    </row>
    <row r="11" spans="1:20" s="7" customFormat="1" ht="12.75">
      <c r="A11" s="14"/>
      <c r="B11" s="126" t="s">
        <v>52</v>
      </c>
      <c r="C11" s="30"/>
      <c r="D11" s="84">
        <v>50.8</v>
      </c>
      <c r="E11" s="74"/>
      <c r="F11" s="74"/>
      <c r="G11" s="74"/>
      <c r="H11" s="74"/>
      <c r="I11" s="74"/>
      <c r="J11" s="74"/>
      <c r="K11" s="74"/>
      <c r="L11" s="74"/>
      <c r="M11" s="74">
        <v>20.3</v>
      </c>
      <c r="N11" s="74">
        <v>41.1</v>
      </c>
      <c r="O11" s="74"/>
      <c r="P11" s="74"/>
      <c r="Q11" s="74"/>
      <c r="R11" s="75">
        <f t="shared" si="1"/>
        <v>61.400000000000006</v>
      </c>
      <c r="S11" s="37">
        <f t="shared" si="0"/>
        <v>0.12538288748213194</v>
      </c>
      <c r="T11" s="13"/>
    </row>
    <row r="12" spans="1:19" ht="12.75">
      <c r="A12" s="15"/>
      <c r="B12" s="26" t="s">
        <v>16</v>
      </c>
      <c r="C12" s="30"/>
      <c r="D12" s="84">
        <v>41.6</v>
      </c>
      <c r="E12" s="74"/>
      <c r="F12" s="74"/>
      <c r="G12" s="74"/>
      <c r="H12" s="74"/>
      <c r="I12" s="74"/>
      <c r="J12" s="74"/>
      <c r="K12" s="74">
        <v>8</v>
      </c>
      <c r="L12" s="74">
        <v>7.1</v>
      </c>
      <c r="M12" s="74">
        <v>7.2</v>
      </c>
      <c r="N12" s="74">
        <v>13.4</v>
      </c>
      <c r="O12" s="74">
        <v>7.5</v>
      </c>
      <c r="P12" s="74">
        <v>7</v>
      </c>
      <c r="Q12" s="74"/>
      <c r="R12" s="75">
        <f t="shared" si="1"/>
        <v>50.2</v>
      </c>
      <c r="S12" s="37">
        <f t="shared" si="0"/>
        <v>0.10251174188278539</v>
      </c>
    </row>
    <row r="13" spans="1:19" ht="12.75">
      <c r="A13" s="63"/>
      <c r="B13" s="64" t="s">
        <v>12</v>
      </c>
      <c r="C13" s="65"/>
      <c r="D13" s="84">
        <v>16.6</v>
      </c>
      <c r="E13" s="76"/>
      <c r="F13" s="76"/>
      <c r="G13" s="76"/>
      <c r="H13" s="76"/>
      <c r="I13" s="76"/>
      <c r="J13" s="76"/>
      <c r="K13" s="76">
        <v>4.6</v>
      </c>
      <c r="L13" s="76">
        <v>14.7</v>
      </c>
      <c r="M13" s="76"/>
      <c r="N13" s="76"/>
      <c r="O13" s="76"/>
      <c r="P13" s="76"/>
      <c r="Q13" s="76"/>
      <c r="R13" s="77">
        <f t="shared" si="1"/>
        <v>19.299999999999997</v>
      </c>
      <c r="S13" s="66">
        <f t="shared" si="0"/>
        <v>0.03941188482744537</v>
      </c>
    </row>
    <row r="14" spans="1:19" ht="27.75" customHeight="1">
      <c r="A14" s="135" t="s">
        <v>14</v>
      </c>
      <c r="B14" s="136"/>
      <c r="C14" s="137"/>
      <c r="D14" s="121">
        <f aca="true" t="shared" si="2" ref="D14:Q14">SUM(D7:D13)</f>
        <v>268.7</v>
      </c>
      <c r="E14" s="78">
        <f t="shared" si="2"/>
        <v>0</v>
      </c>
      <c r="F14" s="78">
        <f t="shared" si="2"/>
        <v>0</v>
      </c>
      <c r="G14" s="78">
        <f t="shared" si="2"/>
        <v>0</v>
      </c>
      <c r="H14" s="78">
        <f t="shared" si="2"/>
        <v>0</v>
      </c>
      <c r="I14" s="78">
        <f t="shared" si="2"/>
        <v>0</v>
      </c>
      <c r="J14" s="78">
        <f t="shared" si="2"/>
        <v>0</v>
      </c>
      <c r="K14" s="78">
        <f t="shared" si="2"/>
        <v>24</v>
      </c>
      <c r="L14" s="78">
        <f t="shared" si="2"/>
        <v>33.5</v>
      </c>
      <c r="M14" s="78">
        <f t="shared" si="2"/>
        <v>64</v>
      </c>
      <c r="N14" s="78">
        <f t="shared" si="2"/>
        <v>104.60000000000001</v>
      </c>
      <c r="O14" s="78">
        <f t="shared" si="2"/>
        <v>75.9</v>
      </c>
      <c r="P14" s="78">
        <f t="shared" si="2"/>
        <v>23.5</v>
      </c>
      <c r="Q14" s="78">
        <f t="shared" si="2"/>
        <v>0</v>
      </c>
      <c r="R14" s="79">
        <f aca="true" t="shared" si="3" ref="R14:R19">SUM(E14:Q14)</f>
        <v>325.5</v>
      </c>
      <c r="S14" s="38">
        <f t="shared" si="0"/>
        <v>0.6646926689810088</v>
      </c>
    </row>
    <row r="15" spans="1:19" ht="12.75" customHeight="1">
      <c r="A15" s="45" t="s">
        <v>18</v>
      </c>
      <c r="B15" s="46"/>
      <c r="C15" s="47"/>
      <c r="D15" s="84">
        <v>72.1</v>
      </c>
      <c r="E15" s="83">
        <v>3</v>
      </c>
      <c r="F15" s="83">
        <v>8.3</v>
      </c>
      <c r="G15" s="83">
        <v>8.4</v>
      </c>
      <c r="H15" s="83">
        <v>6.5</v>
      </c>
      <c r="I15" s="83">
        <v>5.5</v>
      </c>
      <c r="J15" s="83">
        <v>4.5</v>
      </c>
      <c r="K15" s="83">
        <v>7.4</v>
      </c>
      <c r="L15" s="83">
        <v>8.9</v>
      </c>
      <c r="M15" s="83">
        <v>9.5</v>
      </c>
      <c r="N15" s="83">
        <v>9.7</v>
      </c>
      <c r="O15" s="83">
        <v>5</v>
      </c>
      <c r="P15" s="83">
        <v>5.1</v>
      </c>
      <c r="Q15" s="83"/>
      <c r="R15" s="80">
        <f t="shared" si="3"/>
        <v>81.8</v>
      </c>
      <c r="S15" s="39">
        <f t="shared" si="0"/>
        <v>0.16704104553808455</v>
      </c>
    </row>
    <row r="16" spans="1:19" ht="13.5" customHeight="1" thickBot="1">
      <c r="A16" s="48" t="s">
        <v>15</v>
      </c>
      <c r="B16" s="49"/>
      <c r="C16" s="50"/>
      <c r="D16" s="85">
        <v>67.3</v>
      </c>
      <c r="E16" s="81"/>
      <c r="F16" s="81"/>
      <c r="G16" s="81"/>
      <c r="H16" s="81"/>
      <c r="I16" s="81"/>
      <c r="J16" s="81"/>
      <c r="K16" s="81"/>
      <c r="L16" s="81">
        <v>11.9</v>
      </c>
      <c r="M16" s="81">
        <v>14.3</v>
      </c>
      <c r="N16" s="81">
        <v>15.9</v>
      </c>
      <c r="O16" s="81">
        <v>14.9</v>
      </c>
      <c r="P16" s="81">
        <v>25.4</v>
      </c>
      <c r="Q16" s="81"/>
      <c r="R16" s="82">
        <f t="shared" si="3"/>
        <v>82.4</v>
      </c>
      <c r="S16" s="51">
        <f t="shared" si="0"/>
        <v>0.1682662854809067</v>
      </c>
    </row>
    <row r="17" spans="1:19" ht="12.75">
      <c r="A17" s="106" t="s">
        <v>17</v>
      </c>
      <c r="B17" s="107"/>
      <c r="C17" s="108"/>
      <c r="D17" s="109">
        <f aca="true" t="shared" si="4" ref="D17:Q17">D16+D15+D14</f>
        <v>408.09999999999997</v>
      </c>
      <c r="E17" s="110">
        <f t="shared" si="4"/>
        <v>3</v>
      </c>
      <c r="F17" s="110">
        <f t="shared" si="4"/>
        <v>8.3</v>
      </c>
      <c r="G17" s="110">
        <f t="shared" si="4"/>
        <v>8.4</v>
      </c>
      <c r="H17" s="110">
        <f t="shared" si="4"/>
        <v>6.5</v>
      </c>
      <c r="I17" s="110">
        <f t="shared" si="4"/>
        <v>5.5</v>
      </c>
      <c r="J17" s="110">
        <f t="shared" si="4"/>
        <v>4.5</v>
      </c>
      <c r="K17" s="110">
        <f t="shared" si="4"/>
        <v>31.4</v>
      </c>
      <c r="L17" s="110">
        <f t="shared" si="4"/>
        <v>54.3</v>
      </c>
      <c r="M17" s="110">
        <f t="shared" si="4"/>
        <v>87.8</v>
      </c>
      <c r="N17" s="110">
        <f t="shared" si="4"/>
        <v>130.20000000000002</v>
      </c>
      <c r="O17" s="110">
        <f t="shared" si="4"/>
        <v>95.80000000000001</v>
      </c>
      <c r="P17" s="110">
        <f t="shared" si="4"/>
        <v>54</v>
      </c>
      <c r="Q17" s="110">
        <f t="shared" si="4"/>
        <v>0</v>
      </c>
      <c r="R17" s="111">
        <f t="shared" si="3"/>
        <v>489.7</v>
      </c>
      <c r="S17" s="112">
        <f>SUM(S14:S16)</f>
        <v>1</v>
      </c>
    </row>
    <row r="18" spans="1:19" ht="12.75">
      <c r="A18" s="97" t="s">
        <v>43</v>
      </c>
      <c r="B18" s="114"/>
      <c r="C18" s="116"/>
      <c r="D18" s="117"/>
      <c r="E18" s="118">
        <f>E35*0.1</f>
        <v>0</v>
      </c>
      <c r="F18" s="118">
        <f>F35*-1</f>
        <v>0</v>
      </c>
      <c r="G18" s="118">
        <f>G35*-1</f>
        <v>0.5</v>
      </c>
      <c r="H18" s="118">
        <f>H35*-1</f>
        <v>0.8</v>
      </c>
      <c r="I18" s="118">
        <f aca="true" t="shared" si="5" ref="I18:Q18">I35*-1</f>
        <v>1.2</v>
      </c>
      <c r="J18" s="118">
        <f t="shared" si="5"/>
        <v>1.4</v>
      </c>
      <c r="K18" s="118">
        <f t="shared" si="5"/>
        <v>1.5</v>
      </c>
      <c r="L18" s="118">
        <f t="shared" si="5"/>
        <v>1.6</v>
      </c>
      <c r="M18" s="118">
        <f t="shared" si="5"/>
        <v>1.8</v>
      </c>
      <c r="N18" s="118">
        <f t="shared" si="5"/>
        <v>2.1</v>
      </c>
      <c r="O18" s="118">
        <f t="shared" si="5"/>
        <v>2.5</v>
      </c>
      <c r="P18" s="118">
        <f t="shared" si="5"/>
        <v>2.4</v>
      </c>
      <c r="Q18" s="118">
        <f t="shared" si="5"/>
        <v>0</v>
      </c>
      <c r="R18" s="119">
        <f t="shared" si="3"/>
        <v>15.8</v>
      </c>
      <c r="S18" s="37"/>
    </row>
    <row r="19" spans="1:19" ht="13.5" thickBot="1">
      <c r="A19" s="91" t="s">
        <v>42</v>
      </c>
      <c r="B19" s="103"/>
      <c r="C19" s="115"/>
      <c r="D19" s="113"/>
      <c r="E19" s="104">
        <f aca="true" t="shared" si="6" ref="E19:Q19">SUM(E17:E18)</f>
        <v>3</v>
      </c>
      <c r="F19" s="104">
        <f t="shared" si="6"/>
        <v>8.3</v>
      </c>
      <c r="G19" s="104">
        <f t="shared" si="6"/>
        <v>8.9</v>
      </c>
      <c r="H19" s="104">
        <f t="shared" si="6"/>
        <v>7.3</v>
      </c>
      <c r="I19" s="104">
        <f t="shared" si="6"/>
        <v>6.7</v>
      </c>
      <c r="J19" s="104">
        <f t="shared" si="6"/>
        <v>5.9</v>
      </c>
      <c r="K19" s="104">
        <f t="shared" si="6"/>
        <v>32.9</v>
      </c>
      <c r="L19" s="104">
        <f t="shared" si="6"/>
        <v>55.9</v>
      </c>
      <c r="M19" s="104">
        <f t="shared" si="6"/>
        <v>89.6</v>
      </c>
      <c r="N19" s="104">
        <f t="shared" si="6"/>
        <v>132.3</v>
      </c>
      <c r="O19" s="104">
        <f t="shared" si="6"/>
        <v>98.30000000000001</v>
      </c>
      <c r="P19" s="104">
        <f t="shared" si="6"/>
        <v>56.4</v>
      </c>
      <c r="Q19" s="104">
        <f t="shared" si="6"/>
        <v>0</v>
      </c>
      <c r="R19" s="104">
        <f t="shared" si="3"/>
        <v>505.5</v>
      </c>
      <c r="S19" s="105"/>
    </row>
    <row r="20" spans="1:19" ht="21" customHeight="1" thickTop="1">
      <c r="A20" s="34" t="s">
        <v>22</v>
      </c>
      <c r="C20" s="52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5"/>
    </row>
    <row r="21" spans="1:19" ht="12.75">
      <c r="A21" s="16"/>
      <c r="B21" s="6" t="s">
        <v>23</v>
      </c>
      <c r="D21" s="41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72">
        <f>SUM(E21:Q21)</f>
        <v>0</v>
      </c>
      <c r="S21" s="68">
        <f aca="true" t="shared" si="7" ref="S21:S29">R21/R$30</f>
        <v>0</v>
      </c>
    </row>
    <row r="22" spans="1:21" ht="12.75">
      <c r="A22" s="16"/>
      <c r="B22" s="6" t="s">
        <v>29</v>
      </c>
      <c r="D22" s="41"/>
      <c r="E22" s="42"/>
      <c r="F22" s="42"/>
      <c r="G22" s="42"/>
      <c r="H22" s="42"/>
      <c r="I22" s="42"/>
      <c r="J22" s="42">
        <v>0.2</v>
      </c>
      <c r="K22" s="42">
        <v>31.4</v>
      </c>
      <c r="L22" s="42"/>
      <c r="M22" s="42">
        <v>15.9</v>
      </c>
      <c r="N22" s="42">
        <v>55.6</v>
      </c>
      <c r="O22" s="42">
        <v>21.7</v>
      </c>
      <c r="P22" s="42">
        <v>3.1</v>
      </c>
      <c r="Q22" s="42">
        <v>39.8</v>
      </c>
      <c r="R22" s="75">
        <f>SUM(E22:Q22)</f>
        <v>167.7</v>
      </c>
      <c r="S22" s="68">
        <f t="shared" si="7"/>
        <v>0.3317507418397626</v>
      </c>
      <c r="T22" s="128">
        <v>167.7</v>
      </c>
      <c r="U22" s="125">
        <f>T22/T$30</f>
        <v>0.3317507418397626</v>
      </c>
    </row>
    <row r="23" spans="1:21" ht="12.75">
      <c r="A23" s="16"/>
      <c r="B23" s="6" t="s">
        <v>40</v>
      </c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75">
        <f aca="true" t="shared" si="8" ref="R23:R29">SUM(E23:Q23)</f>
        <v>0</v>
      </c>
      <c r="S23" s="68">
        <f t="shared" si="7"/>
        <v>0</v>
      </c>
      <c r="T23" s="128"/>
      <c r="U23" s="125">
        <f aca="true" t="shared" si="9" ref="U23:U29">T23/T$30</f>
        <v>0</v>
      </c>
    </row>
    <row r="24" spans="1:21" ht="12.75">
      <c r="A24" s="16"/>
      <c r="B24" s="6" t="s">
        <v>24</v>
      </c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>
        <v>7.9</v>
      </c>
      <c r="R24" s="75">
        <f t="shared" si="8"/>
        <v>7.9</v>
      </c>
      <c r="S24" s="68">
        <f t="shared" si="7"/>
        <v>0.01562809099901088</v>
      </c>
      <c r="T24" s="128">
        <v>7.9</v>
      </c>
      <c r="U24" s="125">
        <f t="shared" si="9"/>
        <v>0.01562809099901088</v>
      </c>
    </row>
    <row r="25" spans="1:21" ht="12.75">
      <c r="A25" s="16"/>
      <c r="B25" s="6" t="s">
        <v>25</v>
      </c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>
        <v>2</v>
      </c>
      <c r="Q25" s="42"/>
      <c r="R25" s="75">
        <f t="shared" si="8"/>
        <v>2</v>
      </c>
      <c r="S25" s="68">
        <f t="shared" si="7"/>
        <v>0.003956478733926806</v>
      </c>
      <c r="T25" s="128">
        <v>2</v>
      </c>
      <c r="U25" s="125">
        <f t="shared" si="9"/>
        <v>0.003956478733926806</v>
      </c>
    </row>
    <row r="26" spans="1:21" ht="12.75">
      <c r="A26" s="16"/>
      <c r="B26" s="6" t="s">
        <v>33</v>
      </c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75">
        <f t="shared" si="8"/>
        <v>0</v>
      </c>
      <c r="S26" s="68">
        <f t="shared" si="7"/>
        <v>0</v>
      </c>
      <c r="T26" s="128"/>
      <c r="U26" s="125">
        <f t="shared" si="9"/>
        <v>0</v>
      </c>
    </row>
    <row r="27" spans="1:22" ht="12.75">
      <c r="A27" s="16"/>
      <c r="B27" s="6" t="s">
        <v>26</v>
      </c>
      <c r="D27" s="41"/>
      <c r="E27" s="42"/>
      <c r="F27" s="42"/>
      <c r="G27" s="42"/>
      <c r="H27" s="42"/>
      <c r="I27" s="42"/>
      <c r="J27" s="42"/>
      <c r="K27" s="42"/>
      <c r="L27" s="42">
        <v>22.6</v>
      </c>
      <c r="M27" s="42">
        <v>70</v>
      </c>
      <c r="N27" s="42">
        <v>70</v>
      </c>
      <c r="O27" s="42">
        <v>70</v>
      </c>
      <c r="P27" s="42">
        <v>20.1</v>
      </c>
      <c r="Q27" s="42"/>
      <c r="R27" s="75">
        <f t="shared" si="8"/>
        <v>252.7</v>
      </c>
      <c r="S27" s="68">
        <f t="shared" si="7"/>
        <v>0.49990108803165184</v>
      </c>
      <c r="T27" s="128">
        <v>252.7</v>
      </c>
      <c r="U27" s="125">
        <f t="shared" si="9"/>
        <v>0.49990108803165184</v>
      </c>
      <c r="V27" s="69"/>
    </row>
    <row r="28" spans="1:21" ht="12.75">
      <c r="A28" s="16"/>
      <c r="B28" s="131" t="s">
        <v>55</v>
      </c>
      <c r="D28" s="41"/>
      <c r="E28" s="42">
        <v>3</v>
      </c>
      <c r="F28" s="42">
        <v>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75">
        <f t="shared" si="8"/>
        <v>11</v>
      </c>
      <c r="S28" s="68">
        <f t="shared" si="7"/>
        <v>0.02176063303659743</v>
      </c>
      <c r="T28" s="128">
        <v>11</v>
      </c>
      <c r="U28" s="125">
        <f t="shared" si="9"/>
        <v>0.02176063303659743</v>
      </c>
    </row>
    <row r="29" spans="1:21" ht="12.75">
      <c r="A29" s="17"/>
      <c r="B29" s="35" t="s">
        <v>27</v>
      </c>
      <c r="C29" s="36"/>
      <c r="D29" s="43"/>
      <c r="E29" s="44"/>
      <c r="F29" s="44"/>
      <c r="G29" s="44"/>
      <c r="H29" s="44"/>
      <c r="I29" s="44"/>
      <c r="J29" s="44"/>
      <c r="K29" s="44"/>
      <c r="L29" s="44">
        <v>31.6</v>
      </c>
      <c r="M29" s="44"/>
      <c r="N29" s="44"/>
      <c r="O29" s="44"/>
      <c r="P29" s="44">
        <v>32.6</v>
      </c>
      <c r="Q29" s="44"/>
      <c r="R29" s="79">
        <f t="shared" si="8"/>
        <v>64.2</v>
      </c>
      <c r="S29" s="38">
        <f t="shared" si="7"/>
        <v>0.12700296735905048</v>
      </c>
      <c r="T29" s="128">
        <v>64.2</v>
      </c>
      <c r="U29" s="125">
        <f t="shared" si="9"/>
        <v>0.12700296735905048</v>
      </c>
    </row>
    <row r="30" spans="1:21" ht="13.5" thickBot="1">
      <c r="A30" s="54" t="s">
        <v>28</v>
      </c>
      <c r="B30" s="55"/>
      <c r="C30" s="56"/>
      <c r="D30" s="57"/>
      <c r="E30" s="73">
        <f aca="true" t="shared" si="10" ref="E30:Q30">SUM(E21:E29)</f>
        <v>3</v>
      </c>
      <c r="F30" s="73">
        <f t="shared" si="10"/>
        <v>8</v>
      </c>
      <c r="G30" s="73">
        <f t="shared" si="10"/>
        <v>0</v>
      </c>
      <c r="H30" s="73">
        <f t="shared" si="10"/>
        <v>0</v>
      </c>
      <c r="I30" s="73">
        <f t="shared" si="10"/>
        <v>0</v>
      </c>
      <c r="J30" s="73">
        <f t="shared" si="10"/>
        <v>0.2</v>
      </c>
      <c r="K30" s="73">
        <f t="shared" si="10"/>
        <v>31.4</v>
      </c>
      <c r="L30" s="73">
        <f t="shared" si="10"/>
        <v>54.2</v>
      </c>
      <c r="M30" s="73">
        <f t="shared" si="10"/>
        <v>85.9</v>
      </c>
      <c r="N30" s="73">
        <f t="shared" si="10"/>
        <v>125.6</v>
      </c>
      <c r="O30" s="73">
        <f t="shared" si="10"/>
        <v>91.7</v>
      </c>
      <c r="P30" s="73">
        <f t="shared" si="10"/>
        <v>57.800000000000004</v>
      </c>
      <c r="Q30" s="73">
        <f t="shared" si="10"/>
        <v>47.699999999999996</v>
      </c>
      <c r="R30" s="73">
        <f>SUM(E30:Q30)</f>
        <v>505.49999999999994</v>
      </c>
      <c r="S30" s="51">
        <f>SUM(S21:S29)</f>
        <v>1</v>
      </c>
      <c r="T30" s="128">
        <f>SUM(T22:T29)</f>
        <v>505.49999999999994</v>
      </c>
      <c r="U30" s="129">
        <f>SUM(U22:U29)</f>
        <v>1</v>
      </c>
    </row>
    <row r="31" spans="1:20" ht="13.5" thickBot="1">
      <c r="A31" s="53" t="s">
        <v>37</v>
      </c>
      <c r="B31" s="58"/>
      <c r="C31" s="59"/>
      <c r="D31" s="61"/>
      <c r="E31" s="70">
        <f>E30-E17</f>
        <v>0</v>
      </c>
      <c r="F31" s="70">
        <f>F30-F17</f>
        <v>-0.3000000000000007</v>
      </c>
      <c r="G31" s="70">
        <f aca="true" t="shared" si="11" ref="G31:Q31">G30-G17</f>
        <v>-8.4</v>
      </c>
      <c r="H31" s="70">
        <f t="shared" si="11"/>
        <v>-6.5</v>
      </c>
      <c r="I31" s="70">
        <f t="shared" si="11"/>
        <v>-5.5</v>
      </c>
      <c r="J31" s="70">
        <f t="shared" si="11"/>
        <v>-4.3</v>
      </c>
      <c r="K31" s="70">
        <f t="shared" si="11"/>
        <v>0</v>
      </c>
      <c r="L31" s="70">
        <f t="shared" si="11"/>
        <v>-0.09999999999999432</v>
      </c>
      <c r="M31" s="70">
        <f t="shared" si="11"/>
        <v>-1.8999999999999915</v>
      </c>
      <c r="N31" s="70">
        <f t="shared" si="11"/>
        <v>-4.600000000000023</v>
      </c>
      <c r="O31" s="70">
        <f t="shared" si="11"/>
        <v>-4.1000000000000085</v>
      </c>
      <c r="P31" s="70">
        <f t="shared" si="11"/>
        <v>3.8000000000000043</v>
      </c>
      <c r="Q31" s="70">
        <f t="shared" si="11"/>
        <v>47.699999999999996</v>
      </c>
      <c r="R31" s="70">
        <f>SUM(E31:Q31)</f>
        <v>15.799999999999983</v>
      </c>
      <c r="S31" s="60"/>
      <c r="T31" s="128"/>
    </row>
    <row r="32" spans="1:19" ht="27" customHeight="1" thickTop="1">
      <c r="A32" s="90" t="s">
        <v>35</v>
      </c>
      <c r="D32" s="87"/>
      <c r="E32" s="88"/>
      <c r="F32" s="88">
        <v>0.3</v>
      </c>
      <c r="G32" s="89">
        <v>8.9</v>
      </c>
      <c r="H32" s="89">
        <v>7.3</v>
      </c>
      <c r="I32" s="89">
        <v>6.7</v>
      </c>
      <c r="J32" s="89">
        <v>5.7</v>
      </c>
      <c r="K32" s="89">
        <v>1.5</v>
      </c>
      <c r="L32" s="89">
        <v>1.7</v>
      </c>
      <c r="M32" s="89">
        <v>3.7</v>
      </c>
      <c r="N32" s="89">
        <v>6.7</v>
      </c>
      <c r="O32" s="89">
        <v>6.6</v>
      </c>
      <c r="P32" s="89"/>
      <c r="Q32" s="89"/>
      <c r="R32" s="89">
        <f>SUM(E32:Q32)</f>
        <v>49.10000000000001</v>
      </c>
      <c r="S32" s="69"/>
    </row>
    <row r="33" spans="1:18" ht="12.75">
      <c r="A33" s="16" t="s">
        <v>36</v>
      </c>
      <c r="D33" s="41"/>
      <c r="E33" s="67"/>
      <c r="F33" s="67"/>
      <c r="G33" s="75"/>
      <c r="H33" s="75"/>
      <c r="I33" s="75"/>
      <c r="J33" s="75"/>
      <c r="K33" s="75"/>
      <c r="L33" s="75"/>
      <c r="M33" s="75"/>
      <c r="N33" s="75"/>
      <c r="O33" s="75"/>
      <c r="P33" s="75">
        <v>-1.4</v>
      </c>
      <c r="Q33" s="75">
        <v>-47.7</v>
      </c>
      <c r="R33" s="75">
        <f>SUM(E33:Q33)</f>
        <v>-49.1</v>
      </c>
    </row>
    <row r="34" spans="1:18" ht="12.75">
      <c r="A34" s="16" t="s">
        <v>38</v>
      </c>
      <c r="D34" s="41"/>
      <c r="E34" s="67"/>
      <c r="F34" s="75">
        <f>E34+F32+F33</f>
        <v>0.3</v>
      </c>
      <c r="G34" s="75">
        <f>F34+G32+G33</f>
        <v>9.200000000000001</v>
      </c>
      <c r="H34" s="75">
        <f aca="true" t="shared" si="12" ref="H34:Q34">G34+H32+H33</f>
        <v>16.5</v>
      </c>
      <c r="I34" s="75">
        <f t="shared" si="12"/>
        <v>23.2</v>
      </c>
      <c r="J34" s="75">
        <f t="shared" si="12"/>
        <v>28.9</v>
      </c>
      <c r="K34" s="75">
        <f t="shared" si="12"/>
        <v>30.4</v>
      </c>
      <c r="L34" s="75">
        <f t="shared" si="12"/>
        <v>32.1</v>
      </c>
      <c r="M34" s="75">
        <f t="shared" si="12"/>
        <v>35.800000000000004</v>
      </c>
      <c r="N34" s="75">
        <f t="shared" si="12"/>
        <v>42.50000000000001</v>
      </c>
      <c r="O34" s="75">
        <f t="shared" si="12"/>
        <v>49.10000000000001</v>
      </c>
      <c r="P34" s="75">
        <f t="shared" si="12"/>
        <v>47.70000000000001</v>
      </c>
      <c r="Q34" s="75">
        <f t="shared" si="12"/>
        <v>0</v>
      </c>
      <c r="R34" s="75"/>
    </row>
    <row r="35" spans="1:18" ht="13.5" thickBot="1">
      <c r="A35" s="127" t="s">
        <v>34</v>
      </c>
      <c r="B35" s="98"/>
      <c r="C35" s="99"/>
      <c r="D35" s="100"/>
      <c r="E35" s="101"/>
      <c r="F35" s="102">
        <f>ROUND(F34*0.05*-1,1)</f>
        <v>0</v>
      </c>
      <c r="G35" s="102">
        <f aca="true" t="shared" si="13" ref="G35:Q35">ROUND(G34*0.05*-1,1)</f>
        <v>-0.5</v>
      </c>
      <c r="H35" s="102">
        <f t="shared" si="13"/>
        <v>-0.8</v>
      </c>
      <c r="I35" s="102">
        <f t="shared" si="13"/>
        <v>-1.2</v>
      </c>
      <c r="J35" s="102">
        <f t="shared" si="13"/>
        <v>-1.4</v>
      </c>
      <c r="K35" s="102">
        <f t="shared" si="13"/>
        <v>-1.5</v>
      </c>
      <c r="L35" s="102">
        <f t="shared" si="13"/>
        <v>-1.6</v>
      </c>
      <c r="M35" s="102">
        <f t="shared" si="13"/>
        <v>-1.8</v>
      </c>
      <c r="N35" s="102">
        <f t="shared" si="13"/>
        <v>-2.1</v>
      </c>
      <c r="O35" s="102">
        <f t="shared" si="13"/>
        <v>-2.5</v>
      </c>
      <c r="P35" s="102">
        <f t="shared" si="13"/>
        <v>-2.4</v>
      </c>
      <c r="Q35" s="102">
        <f t="shared" si="13"/>
        <v>0</v>
      </c>
      <c r="R35" s="102">
        <f>SUM(E35:Q35)</f>
        <v>-15.8</v>
      </c>
    </row>
    <row r="36" spans="1:18" ht="13.5" thickBot="1">
      <c r="A36" s="91" t="s">
        <v>39</v>
      </c>
      <c r="B36" s="92"/>
      <c r="C36" s="93"/>
      <c r="D36" s="94"/>
      <c r="E36" s="95"/>
      <c r="F36" s="96">
        <f>F31+F32+F33+F35</f>
        <v>-7.216449660063518E-16</v>
      </c>
      <c r="G36" s="96">
        <f aca="true" t="shared" si="14" ref="G36:Q36">G31+G32+G33+G35</f>
        <v>0</v>
      </c>
      <c r="H36" s="96">
        <f t="shared" si="14"/>
        <v>0</v>
      </c>
      <c r="I36" s="96">
        <f t="shared" si="14"/>
        <v>0</v>
      </c>
      <c r="J36" s="96">
        <f t="shared" si="14"/>
        <v>0</v>
      </c>
      <c r="K36" s="96">
        <f t="shared" si="14"/>
        <v>0</v>
      </c>
      <c r="L36" s="96">
        <f t="shared" si="14"/>
        <v>5.551115123125783E-15</v>
      </c>
      <c r="M36" s="96">
        <f t="shared" si="14"/>
        <v>8.659739592076221E-15</v>
      </c>
      <c r="N36" s="96">
        <f t="shared" si="14"/>
        <v>-2.2648549702353193E-14</v>
      </c>
      <c r="O36" s="96">
        <f t="shared" si="14"/>
        <v>-8.881784197001252E-15</v>
      </c>
      <c r="P36" s="96">
        <f t="shared" si="14"/>
        <v>4.440892098500626E-15</v>
      </c>
      <c r="Q36" s="96">
        <f t="shared" si="14"/>
        <v>-7.105427357601002E-15</v>
      </c>
      <c r="R36" s="96"/>
    </row>
    <row r="37" spans="1:17" ht="13.5" thickTop="1">
      <c r="A37" s="32" t="s">
        <v>8</v>
      </c>
      <c r="Q37" s="69"/>
    </row>
    <row r="38" ht="12.75">
      <c r="A38" s="33" t="s">
        <v>45</v>
      </c>
    </row>
    <row r="39" ht="12.75">
      <c r="A39" s="4" t="s">
        <v>41</v>
      </c>
    </row>
    <row r="40" spans="1:17" ht="12.75">
      <c r="A40" s="130" t="s">
        <v>54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ht="12.75">
      <c r="A41" s="130" t="s">
        <v>56</v>
      </c>
    </row>
  </sheetData>
  <mergeCells count="2">
    <mergeCell ref="A6:C6"/>
    <mergeCell ref="A14:C14"/>
  </mergeCells>
  <printOptions horizontalCentered="1"/>
  <pageMargins left="0.2" right="0.2" top="0.54" bottom="0.33" header="0.5" footer="0.38"/>
  <pageSetup horizontalDpi="600" verticalDpi="600" orientation="landscape" scale="86" r:id="rId1"/>
  <headerFooter alignWithMargins="0">
    <oddHeader>&amp;RATTACHMENT B
Exposition LRT Cost Estimate (7-03)</oddHeader>
    <oddFooter>&amp;L&amp;8Prepared by Programming &amp; Policy Analysis&amp;R&amp;8S:Jul03\&amp;F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lumbagamboac</cp:lastModifiedBy>
  <cp:lastPrinted>2003-08-05T18:31:28Z</cp:lastPrinted>
  <dcterms:created xsi:type="dcterms:W3CDTF">2001-07-10T18:09:03Z</dcterms:created>
  <dcterms:modified xsi:type="dcterms:W3CDTF">2003-08-11T17:56:56Z</dcterms:modified>
  <cp:category/>
  <cp:version/>
  <cp:contentType/>
  <cp:contentStatus/>
</cp:coreProperties>
</file>