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530" firstSheet="2" activeTab="2"/>
  </bookViews>
  <sheets>
    <sheet name="A Message from Fleet Management" sheetId="1" r:id="rId1"/>
    <sheet name="TOC" sheetId="2" r:id="rId2"/>
    <sheet name="DBR" sheetId="3" r:id="rId3"/>
    <sheet name="DIV EQUP" sheetId="4" r:id="rId4"/>
    <sheet name="PEAD REQ" sheetId="5" r:id="rId5"/>
    <sheet name="SPE. EVENTS" sheetId="6" r:id="rId6"/>
    <sheet name="DAILY SCH" sheetId="7" r:id="rId7"/>
    <sheet name="DDIV" sheetId="8" r:id="rId8"/>
    <sheet name="SAT SCH" sheetId="9" r:id="rId9"/>
    <sheet name="SAT-1" sheetId="10" r:id="rId10"/>
    <sheet name="SUN SCH " sheetId="11" r:id="rId11"/>
    <sheet name="SUN-1 " sheetId="12" r:id="rId12"/>
    <sheet name="APPENDIX" sheetId="13" r:id="rId13"/>
    <sheet name="DIV-LINE" sheetId="14" r:id="rId14"/>
    <sheet name="LINE-DIV" sheetId="15" r:id="rId15"/>
    <sheet name="&gt; 1 DIV" sheetId="16" r:id="rId16"/>
    <sheet name="RAPID LINES" sheetId="17" r:id="rId17"/>
    <sheet name="PARKING" sheetId="18" r:id="rId18"/>
    <sheet name="FLT DEF" sheetId="19" r:id="rId19"/>
    <sheet name="FLT DESIGNATOR" sheetId="20" r:id="rId20"/>
  </sheets>
  <definedNames>
    <definedName name="CAPACITIES">#REF!</definedName>
    <definedName name="DAD">#REF!</definedName>
    <definedName name="DDS6">#REF!</definedName>
    <definedName name="DieselTot">#REF!</definedName>
    <definedName name="Divisions_Actual_Diesel__DAD">#REF!</definedName>
    <definedName name="DSS">#REF!</definedName>
    <definedName name="Fleet">#REF!</definedName>
    <definedName name="long1">#REF!</definedName>
    <definedName name="O_U">#REF!</definedName>
    <definedName name="_xlnm.Print_Area" localSheetId="15">'&gt; 1 DIV'!$B$1:$O$47</definedName>
    <definedName name="_xlnm.Print_Area" localSheetId="6">'DAILY SCH'!$A$1:$K$24</definedName>
    <definedName name="_xlnm.Print_Area" localSheetId="2">'DBR'!$A$1:$G$45</definedName>
    <definedName name="_xlnm.Print_Area" localSheetId="7">'DDIV'!$A$1:$Z$670</definedName>
    <definedName name="_xlnm.Print_Area" localSheetId="3">'DIV EQUP'!$A$1:$Z$36</definedName>
    <definedName name="_xlnm.Print_Area" localSheetId="13">'DIV-LINE'!$B$1:$P$43</definedName>
    <definedName name="_xlnm.Print_Area" localSheetId="18">'FLT DEF'!$A$1:$R$31</definedName>
    <definedName name="_xlnm.Print_Area" localSheetId="14">'LINE-DIV'!$B$1:$P$43</definedName>
    <definedName name="_xlnm.Print_Area" localSheetId="17">'PARKING'!$A$1:$J$27</definedName>
    <definedName name="_xlnm.Print_Area" localSheetId="4">'PEAD REQ'!$A$1:$AJ$27</definedName>
    <definedName name="_xlnm.Print_Area" localSheetId="16">'RAPID LINES'!$B$1:$G$45</definedName>
    <definedName name="_xlnm.Print_Area" localSheetId="9">'SAT-1'!$B$1:$R$687</definedName>
    <definedName name="_xlnm.Print_Area" localSheetId="5">'SPE. EVENTS'!$A$1:$K$53</definedName>
    <definedName name="_xlnm.Print_Area" localSheetId="11">'SUN-1 '!$B$1:$S$658</definedName>
    <definedName name="_xlnm.Print_Area" localSheetId="1">'TOC'!$A$1:$D$32</definedName>
  </definedNames>
  <calcPr fullCalcOnLoad="1" fullPrecision="0"/>
</workbook>
</file>

<file path=xl/sharedStrings.xml><?xml version="1.0" encoding="utf-8"?>
<sst xmlns="http://schemas.openxmlformats.org/spreadsheetml/2006/main" count="2373" uniqueCount="362">
  <si>
    <t>EQUIPMENT ASSIGNMENT (4-12) REPORT</t>
  </si>
  <si>
    <t>LOS ANGELES COUNTY METROPOLITAN TRANSPORTATION AUTHORITY</t>
  </si>
  <si>
    <t>TABLE OF CONTENTS</t>
  </si>
  <si>
    <t>I.</t>
  </si>
  <si>
    <t>Equipment Assignment Summary</t>
  </si>
  <si>
    <t>Daily Bus Requirements</t>
  </si>
  <si>
    <t>Division Equipment Assignment - Total</t>
  </si>
  <si>
    <t>Division Equipment Assignment for Scheduled Service (Peak)</t>
  </si>
  <si>
    <t>Special Events Equipment Requirements</t>
  </si>
  <si>
    <t>II.</t>
  </si>
  <si>
    <t>Division Line Assignment Report</t>
  </si>
  <si>
    <t>Weekday</t>
  </si>
  <si>
    <t>Saturday</t>
  </si>
  <si>
    <t>Sunday</t>
  </si>
  <si>
    <t>III.</t>
  </si>
  <si>
    <t>Appendix</t>
  </si>
  <si>
    <t>Line Assignments Sorted by Line Number</t>
  </si>
  <si>
    <t>Line Assignments Sorted by Division</t>
  </si>
  <si>
    <t>Lines Assigned Out of More Than One Division</t>
  </si>
  <si>
    <t>Division Capacities</t>
  </si>
  <si>
    <t>Fleet Definitions</t>
  </si>
  <si>
    <t>Equipment Series Designation Summary</t>
  </si>
  <si>
    <t>LOS ANGELES COUNTY METROPOLITAN</t>
  </si>
  <si>
    <t>TRANSPORTATION AUTHORITY</t>
  </si>
  <si>
    <t>DAILY BUS REQUIREMENTS</t>
  </si>
  <si>
    <t>DAILY ONLY</t>
  </si>
  <si>
    <t>ALT FUEL</t>
  </si>
  <si>
    <t>DIESEL</t>
  </si>
  <si>
    <t>TOTAL</t>
  </si>
  <si>
    <t>SCHEDULED SERVICE</t>
  </si>
  <si>
    <t>TOTAL SCHEDULED PEAK SERVICE</t>
  </si>
  <si>
    <t>SPARES</t>
  </si>
  <si>
    <t>PEAK SCHEDULED</t>
  </si>
  <si>
    <t>TOTAL DIVISION ASSIGNMENTS</t>
  </si>
  <si>
    <t>TOTAL SCHEDULED PEAK SERVICES &amp; SPARES</t>
  </si>
  <si>
    <t>CONTRACT &amp; LEASED SERVICES</t>
  </si>
  <si>
    <t>TOTAL ACTIVE FLEET ASSIGNED</t>
  </si>
  <si>
    <t>INACTIVE FLEET</t>
  </si>
  <si>
    <t>PENDING EVALUATION FOR SALE</t>
  </si>
  <si>
    <t>TRAINING BUSES</t>
  </si>
  <si>
    <t>NOT YET ASSIGNED</t>
  </si>
  <si>
    <t>CONTINGENCY</t>
  </si>
  <si>
    <t>APPROVED FOR SALE</t>
  </si>
  <si>
    <t>TOTAL INACTIVE</t>
  </si>
  <si>
    <t>**************************************************************</t>
  </si>
  <si>
    <t>****************</t>
  </si>
  <si>
    <t>******************</t>
  </si>
  <si>
    <t>*****************</t>
  </si>
  <si>
    <t>**TOTAL FLEET**</t>
  </si>
  <si>
    <t>DIVISION EQUIPMENT ASSIGNMENT - TOTAL</t>
  </si>
  <si>
    <t>DIVISION</t>
  </si>
  <si>
    <t>11</t>
  </si>
  <si>
    <t>12</t>
  </si>
  <si>
    <t>19</t>
  </si>
  <si>
    <t>20</t>
  </si>
  <si>
    <t>23</t>
  </si>
  <si>
    <t>27</t>
  </si>
  <si>
    <t>29</t>
  </si>
  <si>
    <t>30</t>
  </si>
  <si>
    <t>44</t>
  </si>
  <si>
    <t>45</t>
  </si>
  <si>
    <t>46</t>
  </si>
  <si>
    <t>50</t>
  </si>
  <si>
    <t>53</t>
  </si>
  <si>
    <t>63</t>
  </si>
  <si>
    <t>67</t>
  </si>
  <si>
    <t>70</t>
  </si>
  <si>
    <t>73</t>
  </si>
  <si>
    <t>76</t>
  </si>
  <si>
    <t>79</t>
  </si>
  <si>
    <t>*98</t>
  </si>
  <si>
    <t>*99</t>
  </si>
  <si>
    <t>*11</t>
  </si>
  <si>
    <t>Total</t>
  </si>
  <si>
    <t>SUB-TOTAL</t>
  </si>
  <si>
    <t>CONTRACT/LEASED</t>
  </si>
  <si>
    <t>TOTAL ACTIVE FLEET</t>
  </si>
  <si>
    <t>PENDING EVALUATION</t>
  </si>
  <si>
    <t xml:space="preserve"> </t>
  </si>
  <si>
    <t>TOTAL NON-ACTIVE</t>
  </si>
  <si>
    <t>GRAND TOTAL</t>
  </si>
  <si>
    <t>*   98 = ELDORADO BUSES</t>
  </si>
  <si>
    <t>*   99 = ELD/THMS/GIL/BB BUSES</t>
  </si>
  <si>
    <t>*   11 = ORION BUSES</t>
  </si>
  <si>
    <t>Effective:</t>
  </si>
  <si>
    <t>DAILY EXCEPT SATURDAY &amp; SUNDAY</t>
  </si>
  <si>
    <t>SCHEDULE</t>
  </si>
  <si>
    <t>DIV NO</t>
  </si>
  <si>
    <t>AM</t>
  </si>
  <si>
    <t>BASE</t>
  </si>
  <si>
    <t>PM</t>
  </si>
  <si>
    <t>OWL</t>
  </si>
  <si>
    <t>PEAK REQ.</t>
  </si>
  <si>
    <t>SUB TOTAL</t>
  </si>
  <si>
    <t>Total Spares Required</t>
  </si>
  <si>
    <t>%</t>
  </si>
  <si>
    <t>DIV. TOTAL</t>
  </si>
  <si>
    <t>1*</t>
  </si>
  <si>
    <t>3*</t>
  </si>
  <si>
    <t>5*</t>
  </si>
  <si>
    <t>7*</t>
  </si>
  <si>
    <t>8*</t>
  </si>
  <si>
    <t>10*</t>
  </si>
  <si>
    <t>15*</t>
  </si>
  <si>
    <t>18*</t>
  </si>
  <si>
    <t>* PEAK ADJUSTMENT AND FLEET REQUIREMENT ADJUSTED FOR RAPID REGULAR SERVICE (see DAILY for Actual)</t>
  </si>
  <si>
    <t>Division Equipment Assignment - Special Events Equipment Requirements</t>
  </si>
  <si>
    <t>Weekly</t>
  </si>
  <si>
    <t>Seasonal Assignments</t>
  </si>
  <si>
    <t>Div. No.</t>
  </si>
  <si>
    <t>Base</t>
  </si>
  <si>
    <t xml:space="preserve">PM </t>
  </si>
  <si>
    <t>Notes</t>
  </si>
  <si>
    <t>**    Hollywood Bowl Extra Service (Seasonal service operated only 6-29-03 through 9-14-03).</t>
  </si>
  <si>
    <t>***  Hollywood Bowl Shuttle (from Hollywood &amp; Vine Metro Station to Hollywood Bowl)</t>
  </si>
  <si>
    <t>**   Hollywood Bowl Extra Service (Seasonal service operated only 6-29-03 through 9-14-03).</t>
  </si>
  <si>
    <t>DIVISION LINE ASSIGNMENT REPORT</t>
  </si>
  <si>
    <t>WEEKDAY</t>
  </si>
  <si>
    <t>LINE ASSIGNMENT OF BUSES</t>
  </si>
  <si>
    <t>DAILY EXCEPT SATURDAY AND SUNDAY</t>
  </si>
  <si>
    <t>DIVISION  1</t>
  </si>
  <si>
    <t>EQUIPMENT</t>
  </si>
  <si>
    <t>LINE</t>
  </si>
  <si>
    <t>10-11-48</t>
  </si>
  <si>
    <t>16-316</t>
  </si>
  <si>
    <t>26-51</t>
  </si>
  <si>
    <t>60-360</t>
  </si>
  <si>
    <t>++</t>
  </si>
  <si>
    <t>SUBTOTAL</t>
  </si>
  <si>
    <t>SPARE</t>
  </si>
  <si>
    <t>OPERATING SPARES AS % OF SCH.</t>
  </si>
  <si>
    <t>DIVISION  1-----------SEASONAL SERVICE</t>
  </si>
  <si>
    <t xml:space="preserve">*** NO SEASONAL ASSIGNMENTS FOR THIS PERIOD </t>
  </si>
  <si>
    <t>DIVISION  1         SEASONAL SERVICE</t>
  </si>
  <si>
    <t>*** MAXIMUM SEASONAL ASSIGNMENTS INCLUDED IN SUBTOTALS</t>
  </si>
  <si>
    <t>LINE NO.</t>
  </si>
  <si>
    <t>379X</t>
  </si>
  <si>
    <t>&amp;</t>
  </si>
  <si>
    <t>COMBINED SCHEDULE</t>
  </si>
  <si>
    <t>&amp; -   Santa Anita Race Track from 9-29-04  through 10-31-04</t>
  </si>
  <si>
    <t>++ -  BDOF LINE</t>
  </si>
  <si>
    <t>DIVISION 2</t>
  </si>
  <si>
    <t>55</t>
  </si>
  <si>
    <t>DIVISION  2         SEASONAL SERVICE</t>
  </si>
  <si>
    <t xml:space="preserve">*      Hollywood Bowl  </t>
  </si>
  <si>
    <t>**    Hollywood Bowl (May be required over and above regular scheduled totals on major event nights   included in division totals).</t>
  </si>
  <si>
    <t>+      BDOF operated Owl Service</t>
  </si>
  <si>
    <t>++    BDOF LINE</t>
  </si>
  <si>
    <t>DIVISION 3</t>
  </si>
  <si>
    <t>28-328</t>
  </si>
  <si>
    <t>260-361</t>
  </si>
  <si>
    <t>***</t>
  </si>
  <si>
    <t>DIVISION  3         SEASONAL SERVICE</t>
  </si>
  <si>
    <t>40X</t>
  </si>
  <si>
    <t>#</t>
  </si>
  <si>
    <t>79X</t>
  </si>
  <si>
    <t>DIVISION 5</t>
  </si>
  <si>
    <t>115-315</t>
  </si>
  <si>
    <t>207-357</t>
  </si>
  <si>
    <t>DIVISION  5         SEASONAL SERVICE</t>
  </si>
  <si>
    <t>*</t>
  </si>
  <si>
    <t>657X</t>
  </si>
  <si>
    <t>**</t>
  </si>
  <si>
    <t>DIVISION 6</t>
  </si>
  <si>
    <t>4-304</t>
  </si>
  <si>
    <t>20-21</t>
  </si>
  <si>
    <t>33-333</t>
  </si>
  <si>
    <t>DIVISION  6         SEASONAL SERVICE</t>
  </si>
  <si>
    <t>*     Hollywood Bowl  (Seasonal service operated only 06-XX-04 through 09-XX-04)</t>
  </si>
  <si>
    <t>**    Hollywood Bowl Extra Service (Seasonal service operated only 06-XX-04 through 09-XX-04).</t>
  </si>
  <si>
    <t>++   BDOF LINE</t>
  </si>
  <si>
    <t>2-302</t>
  </si>
  <si>
    <t>14-37</t>
  </si>
  <si>
    <t>30-31</t>
  </si>
  <si>
    <t>38-71</t>
  </si>
  <si>
    <t>DIVISION  7         SEASONAL SERVICE</t>
  </si>
  <si>
    <t>652X</t>
  </si>
  <si>
    <t>* -    Hollywood Bowl  (Seasonal service operated  6-25-04 through 9-19-04)  * ASSIGN RAPID BUSES TO PM HOLLYWOOD BOWL RUNS!!!!</t>
  </si>
  <si>
    <t>** -  Hollywood Bowl Extra Service (Seasonal service operated only during summer months).</t>
  </si>
  <si>
    <t>++ - BDOF LINE</t>
  </si>
  <si>
    <t>150-240</t>
  </si>
  <si>
    <t>165-164</t>
  </si>
  <si>
    <t>236-237</t>
  </si>
  <si>
    <t>DIVISION  8         SEASONAL SERVICE</t>
  </si>
  <si>
    <t>653X</t>
  </si>
  <si>
    <t>* -    Hollywood Bowl  (Seasonal service operated  6-25-04 through 9-19-04)</t>
  </si>
  <si>
    <t>+ -   BDOF Owl Service.</t>
  </si>
  <si>
    <t xml:space="preserve">BASE </t>
  </si>
  <si>
    <t>DIVISION 9</t>
  </si>
  <si>
    <t>70-370</t>
  </si>
  <si>
    <t>76-376</t>
  </si>
  <si>
    <t>259-258</t>
  </si>
  <si>
    <t>267-264</t>
  </si>
  <si>
    <t>DIVISION  9         SEASONAL SERVICE</t>
  </si>
  <si>
    <t>&amp;&amp;</t>
  </si>
  <si>
    <t>@ - Equipment requirements for Weekday Line 264 service is combined with Line 487 due to interlining.</t>
  </si>
  <si>
    <t>DIVISION 10</t>
  </si>
  <si>
    <t>446-447</t>
  </si>
  <si>
    <t>DIVISION  10         SEASONAL SERVICE</t>
  </si>
  <si>
    <t>#    Hollywood Park from 4-21-04 through 7-18-04 (Wed-Thur max for Daily).</t>
  </si>
  <si>
    <t>&amp;    Santa Anita Race Track from 12-26-03 through 4-18-04.</t>
  </si>
  <si>
    <t>+     BDOF Operated Owl Service.</t>
  </si>
  <si>
    <t>DIVISION 15</t>
  </si>
  <si>
    <t>90-91</t>
  </si>
  <si>
    <t>92</t>
  </si>
  <si>
    <t>94-394</t>
  </si>
  <si>
    <t>230-239</t>
  </si>
  <si>
    <t>234-183</t>
  </si>
  <si>
    <t>DIVISION  15         SEASONAL SERVICE</t>
  </si>
  <si>
    <t>* -    Hollywood Bowl  (Seasonal service operated 6-25-04 through 9-19-04).</t>
  </si>
  <si>
    <t>*** -Hollywood Bowl Shuttle (from Hollywood &amp; Vine Metro Station to Hollywood Bowl)</t>
  </si>
  <si>
    <t>DIVISION 18</t>
  </si>
  <si>
    <t>119-126</t>
  </si>
  <si>
    <t>120-121</t>
  </si>
  <si>
    <t>210-310</t>
  </si>
  <si>
    <t>211-215</t>
  </si>
  <si>
    <t>439</t>
  </si>
  <si>
    <t>445</t>
  </si>
  <si>
    <t>DIVISION  18         SEASONAL SERVICE</t>
  </si>
  <si>
    <t>*     Hollywood Bowl  (Seasonal service operated only 6-29-03 through 9-14-03)</t>
  </si>
  <si>
    <t>SATURDAY</t>
  </si>
  <si>
    <t>SATURDAY SCHEDULE</t>
  </si>
  <si>
    <t>SUPPLEMENT TO REPORT 4-12</t>
  </si>
  <si>
    <t xml:space="preserve">   BASE</t>
  </si>
  <si>
    <t>DIVISION  1 SEASONAL SERVICE</t>
  </si>
  <si>
    <t>DIVISION 1 RAPID SERVICE</t>
  </si>
  <si>
    <t>DIVISION 1  COMBINED REGULAR AND RAPID SERVICE</t>
  </si>
  <si>
    <t>25</t>
  </si>
  <si>
    <t>28</t>
  </si>
  <si>
    <t>DIVISION  2 SEASONAL SERVICE</t>
  </si>
  <si>
    <t xml:space="preserve">NO SEASONAL ASSIGNMENTS FOR THIS PERIOD </t>
  </si>
  <si>
    <t>DIVISION  3 SEASONAL SERVICE</t>
  </si>
  <si>
    <t>DIVISION 3 COMBINED REGULAR AND RAPID SERVICE</t>
  </si>
  <si>
    <t>DIVISION  5 SEASONAL SERVICE</t>
  </si>
  <si>
    <t>DIVISION 5 RAPID SERVICE</t>
  </si>
  <si>
    <t>DIVISION 5 COMBINED REGULAR AND RAPID SERVICE</t>
  </si>
  <si>
    <t>DIVISION  6 SEASONAL SERVICE</t>
  </si>
  <si>
    <t>DIVISION  7 SEASONAL SERVICE</t>
  </si>
  <si>
    <t>DIVISION 7 RAPID SERVICE</t>
  </si>
  <si>
    <t>DIVISION 7  COMBINED REGULAR AND RAPID SERVICE</t>
  </si>
  <si>
    <t>*** NO SEASONAL ASSIGNMENTS FOR THIS PERIOD</t>
  </si>
  <si>
    <t>DIVISION 8 RAPID SERVICE</t>
  </si>
  <si>
    <t>DIVISION 8  COMBINED REGULAR AND RAPID SERVICE</t>
  </si>
  <si>
    <t>*      Hollywood Bowl  (Seasonal service operated only 6-29-03 through 9-14-03)</t>
  </si>
  <si>
    <t>DIVISION  9 SEASONAL SERVICE</t>
  </si>
  <si>
    <t>DIVISION  10 SEASONAL SERVICE</t>
  </si>
  <si>
    <t>DIVISION 10 RAPID SERVICE</t>
  </si>
  <si>
    <t>DIVISION 10 COMBINED REGULAR AND RAPID SERVICE</t>
  </si>
  <si>
    <t># -    Hollywood Park from 4-21-04 through 7-18-04 and 11-03 through 12-20-04 maximum buses required for Daily).</t>
  </si>
  <si>
    <t>&amp; -   Santa Anita Race Track from 12-26-04 through 4-18-04 and 9-29-04 through 10-31-04.</t>
  </si>
  <si>
    <t>DIVISION  15 SEASONAL SERVICE</t>
  </si>
  <si>
    <t>DIVISION 15 RAPID SERVICE</t>
  </si>
  <si>
    <t>DIVISION 15 COMBINED REGULAR AND RAPID SERVICE</t>
  </si>
  <si>
    <t>DIVISION 18  RAPID SERVICE</t>
  </si>
  <si>
    <t>DIVISION 18COMBINED REGULAR AND RAPID SERVICE</t>
  </si>
  <si>
    <t>+     BDOF Operated Owl Service</t>
  </si>
  <si>
    <t>SUNDAY</t>
  </si>
  <si>
    <t>SUNDAY SCHEDULE</t>
  </si>
  <si>
    <t>DIVISION 18  COMBINED REGULAR AND RAPID SERVICE</t>
  </si>
  <si>
    <t>APPENDIX</t>
  </si>
  <si>
    <t xml:space="preserve">LOS ANGELES COUNTY METROPOLITAN </t>
  </si>
  <si>
    <t xml:space="preserve">ASSIGNMENTS SORTED BY LINE NUMBER </t>
  </si>
  <si>
    <t>BUS LINES ASSIGNED OUT OF MORE THAN ONE DIVISION</t>
  </si>
  <si>
    <t>NUMBER</t>
  </si>
  <si>
    <t>-</t>
  </si>
  <si>
    <t>* DIVISION 12 NOT INCLUDED IN TOTAL</t>
  </si>
  <si>
    <t>FLEET DEFINITIONS</t>
  </si>
  <si>
    <t>Active Fleet</t>
  </si>
  <si>
    <t>That portion of the revenue fleet regularly engaged in providing transportation service.</t>
  </si>
  <si>
    <t>A.</t>
  </si>
  <si>
    <t>Peak Fleet</t>
  </si>
  <si>
    <t>1.</t>
  </si>
  <si>
    <t>Scheduled Service/Peak Service</t>
  </si>
  <si>
    <t>The number of buses required to support the peak service requirement for all operating service, including regularly scheduled, temporary and seasonal scheduled service.</t>
  </si>
  <si>
    <t>2.</t>
  </si>
  <si>
    <t>Active Other</t>
  </si>
  <si>
    <t>Seasonal unscheduled service.</t>
  </si>
  <si>
    <t>Inactive Fleet</t>
  </si>
  <si>
    <t>Contingency Fleet - Revenue vehicles not regularly engaged in providing public  transportation but available in the event of an unforeseen shortage of active fleet vehicles.  (NOTE:  Must meet Federal Transportation Administration eligibility requirements</t>
  </si>
  <si>
    <t>B.</t>
  </si>
  <si>
    <t>C.</t>
  </si>
  <si>
    <t>Buses Approved for sale.</t>
  </si>
  <si>
    <t>EQUIPMENT DESIGNATION SUMMARY</t>
  </si>
  <si>
    <t>FLEET DESIGNATOR NUMBER (TYPE)</t>
  </si>
  <si>
    <t>MAKE</t>
  </si>
  <si>
    <t>TYPE</t>
  </si>
  <si>
    <t>NO.OF SEATS</t>
  </si>
  <si>
    <t>ACCESSIBLE SERVICE</t>
  </si>
  <si>
    <t>SERVICE TYPE</t>
  </si>
  <si>
    <t>FUEL TYPE</t>
  </si>
  <si>
    <t>NEOPLAN USA</t>
  </si>
  <si>
    <t>ADB -STANDARD</t>
  </si>
  <si>
    <t>FRONT DOOR</t>
  </si>
  <si>
    <t>PARK/RIDE, EXPRESS ONLY</t>
  </si>
  <si>
    <t>TMC</t>
  </si>
  <si>
    <t>REAR DOOR</t>
  </si>
  <si>
    <t>LOCAL AS DESIGNATED</t>
  </si>
  <si>
    <t>FLXIBLE</t>
  </si>
  <si>
    <t>CNG</t>
  </si>
  <si>
    <t>NEW FLYER</t>
  </si>
  <si>
    <t>ADB - LOW-FLOOR</t>
  </si>
  <si>
    <t>GMC</t>
  </si>
  <si>
    <t>ADB -INTERMEDIATE</t>
  </si>
  <si>
    <t>LOCAL AS DESIGNATED (35')</t>
  </si>
  <si>
    <t xml:space="preserve">NEW FLYER </t>
  </si>
  <si>
    <t>NABI</t>
  </si>
  <si>
    <t>ADB - COMPOSITE</t>
  </si>
  <si>
    <r>
      <t>TOTAL =</t>
    </r>
    <r>
      <rPr>
        <sz val="8"/>
        <rFont val="Tahoma"/>
        <family val="2"/>
      </rPr>
      <t xml:space="preserve"> (Total Already Calculated Above)</t>
    </r>
  </si>
  <si>
    <t>180-181</t>
  </si>
  <si>
    <t>&amp; -   Santa Anita Race Track from 12-26-04 through 4-18-05.</t>
  </si>
  <si>
    <t>* -    Hollywood Park racetrack buses not counted in totals ( will be moved from Division 3 at the conclusion of Santa Anita race season).</t>
  </si>
  <si>
    <t xml:space="preserve">         Hollywood Park ractrack season starts 4-22-05 and continues through 7-17-05.</t>
  </si>
  <si>
    <t>* -    Hollywood Bowl  (Seasonal service )</t>
  </si>
  <si>
    <t>DIVISION 18 RAPID SERVICE</t>
  </si>
  <si>
    <t>DIVISION 18 COMBINED REGULAR AND RAPID SERVICE</t>
  </si>
  <si>
    <t>* -    Hollywood Park racetrack buses not counted in totals (will be moved from Division 3 at the conclusion of Santa Anita race season).</t>
  </si>
  <si>
    <t>+ -    BDOF-Operated Owl Service</t>
  </si>
  <si>
    <t xml:space="preserve">+ -    BDOF-Operated Owl Service.  </t>
  </si>
  <si>
    <t>DIVISION 3 RAPID SERVICE</t>
  </si>
  <si>
    <t>DIVISION 3  COMBINED REGULAR AND RAPID SERVICE</t>
  </si>
  <si>
    <t>DIVISION 10  COMBINED REGULAR AND RAPID SERVICE</t>
  </si>
  <si>
    <t>DIVISION 15  COMBINED REGULAR AND RAPID SERVICE</t>
  </si>
  <si>
    <t>DIVISION 7</t>
  </si>
  <si>
    <t>DIVISION 8</t>
  </si>
  <si>
    <t xml:space="preserve">+     BDOF-Operated Owl Service.  </t>
  </si>
  <si>
    <t>+ -  BDOF-Operated Owl Service.</t>
  </si>
  <si>
    <t>Buses proposed for sale and awaiting approval.</t>
  </si>
  <si>
    <t>18</t>
  </si>
  <si>
    <t>81-381</t>
  </si>
  <si>
    <t>242-243</t>
  </si>
  <si>
    <t>244-245</t>
  </si>
  <si>
    <t>353-363</t>
  </si>
  <si>
    <t>78-79-378</t>
  </si>
  <si>
    <t>720X</t>
  </si>
  <si>
    <t xml:space="preserve">* -   Hollywood Park racetrack season begins 4-22-05 and continues through 7-17-05. </t>
  </si>
  <si>
    <t>*     Hollywood Bowl  (Seasonal Service)</t>
  </si>
  <si>
    <t>* -    Hollywood Park racetrack season begins 4-22-05 and continues through 7-17-05.</t>
  </si>
  <si>
    <t>DIVISION 18 EXPRESS SERVICE</t>
  </si>
  <si>
    <t xml:space="preserve">LINE </t>
  </si>
  <si>
    <t>DIV</t>
  </si>
  <si>
    <t>DIVISION EQUIPMENT ASSIGNMENT FOR SCHEDULED SERVICE (PEAK), INCLUDING SPECIAL SERVICES PROJECTED THROUGH DECEMBER 2005.</t>
  </si>
  <si>
    <t>A Message from Fleet Management</t>
  </si>
  <si>
    <t>Please Double-Click to open the file</t>
  </si>
  <si>
    <t xml:space="preserve">ASSIGNMENTS SORTED BY DIVISION </t>
  </si>
  <si>
    <t xml:space="preserve">RAPID LINES </t>
  </si>
  <si>
    <t>&amp;&amp; - Hollywood Park Race Track from 4-26-06 through 7-16-06.</t>
  </si>
  <si>
    <t>DIVISION 8 METRO LINER</t>
  </si>
  <si>
    <t>LOCAL AS DESIGNATED 45'</t>
  </si>
  <si>
    <t>LOCAL AS DESIGNATED 60'</t>
  </si>
  <si>
    <t>Rapid Lines</t>
  </si>
  <si>
    <t>60</t>
  </si>
  <si>
    <t>&amp;&amp; -- Hollywood Park Race Track from 4-26-06 through 7-16-06.</t>
  </si>
  <si>
    <t xml:space="preserve">&amp; --   Santa Anita Race Track from 12-26-06 through 4-27-07. </t>
  </si>
  <si>
    <t>&amp;&amp; -- Santa Anita Off-track Wagering for Hollywood Park from 4-25-07 through 7-16-07</t>
  </si>
  <si>
    <t>&amp;  --  Santa Anita Race Track from 12-26-06 through 4-27-06.</t>
  </si>
  <si>
    <t>&amp; -   Santa Anita Race Track from 12-26-04 through 4-27-07.</t>
  </si>
  <si>
    <t>&amp; -   Santa Anita Race Track from 12-26-06 through 4-27-07.</t>
  </si>
  <si>
    <t>&amp;&amp; - Santa Anita Off-track Wagering for Hollywood Park from 4-25-07 through 7-16-07</t>
  </si>
  <si>
    <t>&amp;   -  Santa Anita Race Track from 12-26-06 through 4-27-07.</t>
  </si>
  <si>
    <t>&amp;&amp; - Santa Anita Off-track Wagering for Hollywood Park from 4-25-07 through 7-16-07.</t>
  </si>
  <si>
    <t>(From the Equipment Update Report, FINAL, December 17, 2006)</t>
  </si>
  <si>
    <t>MAXIMUM OPERATING (STORAGE) CAPACITY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</si>
</sst>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00"/>
    <numFmt numFmtId="169" formatCode="#"/>
    <numFmt numFmtId="170" formatCode="0.0"/>
    <numFmt numFmtId="171" formatCode="#.0"/>
    <numFmt numFmtId="172" formatCode="#.00"/>
    <numFmt numFmtId="173" formatCode="0_);[Red]\(0\)"/>
    <numFmt numFmtId="174" formatCode="0.000%"/>
    <numFmt numFmtId="175" formatCode="0.0000%"/>
    <numFmt numFmtId="176" formatCode="0.00000%"/>
    <numFmt numFmtId="177" formatCode="#,##0.0_);\(#,##0.0\)"/>
    <numFmt numFmtId="178" formatCode="#.000"/>
    <numFmt numFmtId="179" formatCode="#.0000"/>
    <numFmt numFmtId="180" formatCode="##"/>
    <numFmt numFmtId="181" formatCode="0.000"/>
    <numFmt numFmtId="182" formatCode="0.0000"/>
    <numFmt numFmtId="183" formatCode="0.00000"/>
    <numFmt numFmtId="184" formatCode="mm/dd/yy"/>
    <numFmt numFmtId="185" formatCode="0000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#"/>
    <numFmt numFmtId="192" formatCode="#,###.0"/>
    <numFmt numFmtId="193" formatCode="0.00;[Red]0.00"/>
    <numFmt numFmtId="194" formatCode="0.00_);[Red]\(0.00\)"/>
    <numFmt numFmtId="195" formatCode="0.0_);[Red]\(0.0\)"/>
    <numFmt numFmtId="196" formatCode="\+#,##0;\-#,###"/>
    <numFmt numFmtId="197" formatCode="_(* #,##0.0_);_(* \(#,##0.0\);_(* &quot;-&quot;_);_(@_)"/>
    <numFmt numFmtId="198" formatCode="_(* #,##0.0_);_(* \(#,##0.0\);_(* &quot;-&quot;?_);_(@_)"/>
    <numFmt numFmtId="199" formatCode="mmm\-yyyy"/>
    <numFmt numFmtId="200" formatCode="m/d/yy"/>
    <numFmt numFmtId="201" formatCode="[$-409]dddd\,\ mmmm\ dd\,\ yyyy"/>
    <numFmt numFmtId="202" formatCode="[$-409]h:mm:ss\ AM/PM"/>
    <numFmt numFmtId="203" formatCode="dd\-mmm\-yy"/>
    <numFmt numFmtId="204" formatCode="mmmmm\-yy"/>
    <numFmt numFmtId="205" formatCode="\+00000"/>
    <numFmt numFmtId="206" formatCode="\+0"/>
    <numFmt numFmtId="207" formatCode="0_);\(0\)"/>
  </numFmts>
  <fonts count="58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8"/>
      <name val="Tahom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sz val="13"/>
      <name val="Tahoma"/>
      <family val="2"/>
    </font>
    <font>
      <sz val="14"/>
      <color indexed="9"/>
      <name val="Arial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8"/>
      <color indexed="9"/>
      <name val="Arial"/>
      <family val="0"/>
    </font>
    <font>
      <sz val="12"/>
      <color indexed="10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sz val="12"/>
      <color indexed="9"/>
      <name val="Arial"/>
      <family val="2"/>
    </font>
    <font>
      <sz val="10"/>
      <name val="Tahoma"/>
      <family val="2"/>
    </font>
    <font>
      <sz val="12"/>
      <color indexed="23"/>
      <name val="Tahoma"/>
      <family val="2"/>
    </font>
    <font>
      <b/>
      <sz val="12"/>
      <color indexed="9"/>
      <name val="Courier New"/>
      <family val="3"/>
    </font>
    <font>
      <sz val="10"/>
      <color indexed="9"/>
      <name val="Tahoma"/>
      <family val="2"/>
    </font>
    <font>
      <sz val="10"/>
      <color indexed="23"/>
      <name val="Tahoma"/>
      <family val="2"/>
    </font>
    <font>
      <b/>
      <sz val="12"/>
      <name val="Courier New"/>
      <family val="3"/>
    </font>
    <font>
      <sz val="10"/>
      <color indexed="8"/>
      <name val="Tahoma"/>
      <family val="2"/>
    </font>
    <font>
      <sz val="12"/>
      <color indexed="12"/>
      <name val="Tahoma"/>
      <family val="2"/>
    </font>
    <font>
      <b/>
      <sz val="20"/>
      <name val="Arial"/>
      <family val="2"/>
    </font>
    <font>
      <b/>
      <sz val="12"/>
      <color indexed="8"/>
      <name val="Courier New"/>
      <family val="3"/>
    </font>
    <font>
      <sz val="11"/>
      <color indexed="8"/>
      <name val="Tahoma"/>
      <family val="2"/>
    </font>
    <font>
      <sz val="12"/>
      <color indexed="8"/>
      <name val="Arial"/>
      <family val="2"/>
    </font>
    <font>
      <sz val="8"/>
      <color indexed="8"/>
      <name val="Arial"/>
      <family val="0"/>
    </font>
    <font>
      <sz val="11"/>
      <name val="Arial"/>
      <family val="2"/>
    </font>
    <font>
      <sz val="14"/>
      <color indexed="22"/>
      <name val="Arial"/>
      <family val="2"/>
    </font>
    <font>
      <b/>
      <u val="single"/>
      <sz val="12"/>
      <name val="Arial"/>
      <family val="2"/>
    </font>
    <font>
      <sz val="20"/>
      <name val="Arial"/>
      <family val="2"/>
    </font>
    <font>
      <sz val="10"/>
      <name val="Times New Roman"/>
      <family val="0"/>
    </font>
    <font>
      <b/>
      <sz val="12"/>
      <color indexed="12"/>
      <name val="Tahoma"/>
      <family val="2"/>
    </font>
    <font>
      <sz val="10"/>
      <name val="Courier"/>
      <family val="0"/>
    </font>
    <font>
      <b/>
      <sz val="11"/>
      <name val="ScalaLF-Regular"/>
      <family val="0"/>
    </font>
    <font>
      <b/>
      <sz val="11"/>
      <name val="Arial"/>
      <family val="2"/>
    </font>
    <font>
      <b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/>
      <right style="thick"/>
      <top style="thick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10"/>
      </left>
      <right style="thin"/>
      <top style="medium">
        <color indexed="10"/>
      </top>
      <bottom style="thin"/>
    </border>
    <border>
      <left style="double"/>
      <right style="double"/>
      <top style="double"/>
      <bottom style="double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double"/>
      <right style="double"/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10"/>
      </bottom>
    </border>
    <border>
      <left style="double"/>
      <right style="double"/>
      <top style="thin"/>
      <bottom style="medium">
        <color indexed="10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double"/>
      <right style="double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>
        <color indexed="10"/>
      </top>
      <bottom style="thin"/>
    </border>
    <border>
      <left>
        <color indexed="63"/>
      </left>
      <right style="double"/>
      <top>
        <color indexed="63"/>
      </top>
      <bottom style="medium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double"/>
      <top style="medium">
        <color indexed="10"/>
      </top>
      <bottom style="thin"/>
    </border>
    <border>
      <left style="thin"/>
      <right style="double"/>
      <top style="thin"/>
      <bottom style="medium">
        <color indexed="10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double"/>
      <right style="double"/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2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>
        <color indexed="63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double"/>
      <bottom>
        <color indexed="63"/>
      </bottom>
    </border>
    <border>
      <left style="thin">
        <color indexed="10"/>
      </left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thin">
        <color indexed="10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Border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</cellStyleXfs>
  <cellXfs count="1614">
    <xf numFmtId="0" fontId="0" fillId="0" borderId="0" xfId="0" applyAlignment="1">
      <alignment/>
    </xf>
    <xf numFmtId="0" fontId="1" fillId="0" borderId="0" xfId="21">
      <alignment/>
      <protection/>
    </xf>
    <xf numFmtId="169" fontId="1" fillId="0" borderId="0" xfId="21" applyNumberFormat="1">
      <alignment/>
      <protection/>
    </xf>
    <xf numFmtId="0" fontId="1" fillId="2" borderId="0" xfId="21" applyFill="1">
      <alignment/>
      <protection/>
    </xf>
    <xf numFmtId="169" fontId="1" fillId="2" borderId="0" xfId="21" applyNumberFormat="1" applyFill="1" applyAlignment="1">
      <alignment horizontal="right"/>
      <protection/>
    </xf>
    <xf numFmtId="165" fontId="1" fillId="0" borderId="0" xfId="21" applyNumberFormat="1">
      <alignment/>
      <protection/>
    </xf>
    <xf numFmtId="169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169" fontId="0" fillId="2" borderId="0" xfId="21" applyNumberFormat="1" applyFont="1" applyFill="1" applyAlignment="1">
      <alignment horizontal="right"/>
      <protection/>
    </xf>
    <xf numFmtId="0" fontId="7" fillId="2" borderId="0" xfId="21" applyFont="1" applyFill="1" applyAlignment="1">
      <alignment horizontal="right"/>
      <protection/>
    </xf>
    <xf numFmtId="0" fontId="8" fillId="2" borderId="0" xfId="21" applyFont="1" applyFill="1">
      <alignment/>
      <protection/>
    </xf>
    <xf numFmtId="0" fontId="9" fillId="2" borderId="0" xfId="21" applyFont="1" applyFill="1">
      <alignment/>
      <protection/>
    </xf>
    <xf numFmtId="169" fontId="8" fillId="2" borderId="0" xfId="21" applyNumberFormat="1" applyFont="1" applyFill="1" applyAlignment="1">
      <alignment horizontal="right"/>
      <protection/>
    </xf>
    <xf numFmtId="169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0" fillId="2" borderId="0" xfId="21" applyFont="1" applyFill="1" applyAlignment="1">
      <alignment horizontal="right"/>
      <protection/>
    </xf>
    <xf numFmtId="0" fontId="10" fillId="2" borderId="0" xfId="21" applyFont="1" applyFill="1">
      <alignment/>
      <protection/>
    </xf>
    <xf numFmtId="169" fontId="10" fillId="2" borderId="0" xfId="21" applyNumberFormat="1" applyFont="1" applyFill="1" applyAlignment="1">
      <alignment horizontal="right"/>
      <protection/>
    </xf>
    <xf numFmtId="0" fontId="7" fillId="2" borderId="0" xfId="21" applyFont="1" applyFill="1">
      <alignment/>
      <protection/>
    </xf>
    <xf numFmtId="169" fontId="7" fillId="2" borderId="0" xfId="21" applyNumberFormat="1" applyFont="1" applyFill="1" applyAlignment="1">
      <alignment horizontal="right"/>
      <protection/>
    </xf>
    <xf numFmtId="169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10" fillId="2" borderId="0" xfId="21" applyFont="1" applyFill="1" applyAlignment="1">
      <alignment horizontal="right"/>
      <protection/>
    </xf>
    <xf numFmtId="169" fontId="10" fillId="0" borderId="0" xfId="21" applyNumberFormat="1" applyFont="1">
      <alignment/>
      <protection/>
    </xf>
    <xf numFmtId="0" fontId="10" fillId="0" borderId="0" xfId="21" applyFont="1">
      <alignment/>
      <protection/>
    </xf>
    <xf numFmtId="169" fontId="11" fillId="0" borderId="0" xfId="21" applyNumberFormat="1" applyFont="1">
      <alignment/>
      <protection/>
    </xf>
    <xf numFmtId="169" fontId="0" fillId="0" borderId="0" xfId="21" applyNumberFormat="1" applyFont="1" applyAlignment="1">
      <alignment horizontal="right"/>
      <protection/>
    </xf>
    <xf numFmtId="169" fontId="1" fillId="0" borderId="0" xfId="21" applyNumberFormat="1" applyAlignment="1">
      <alignment horizontal="right"/>
      <protection/>
    </xf>
    <xf numFmtId="169" fontId="0" fillId="2" borderId="0" xfId="21" applyNumberFormat="1" applyFont="1" applyFill="1">
      <alignment/>
      <protection/>
    </xf>
    <xf numFmtId="14" fontId="0" fillId="2" borderId="0" xfId="21" applyNumberFormat="1" applyFont="1" applyFill="1">
      <alignment/>
      <protection/>
    </xf>
    <xf numFmtId="169" fontId="7" fillId="2" borderId="0" xfId="21" applyNumberFormat="1" applyFont="1" applyFill="1">
      <alignment/>
      <protection/>
    </xf>
    <xf numFmtId="2" fontId="12" fillId="0" borderId="0" xfId="21" applyNumberFormat="1" applyFont="1" applyAlignment="1">
      <alignment horizontal="center"/>
      <protection/>
    </xf>
    <xf numFmtId="165" fontId="7" fillId="2" borderId="0" xfId="21" applyNumberFormat="1" applyFont="1" applyFill="1" applyAlignment="1">
      <alignment horizontal="center"/>
      <protection/>
    </xf>
    <xf numFmtId="169" fontId="7" fillId="2" borderId="0" xfId="21" applyNumberFormat="1" applyFont="1" applyFill="1" applyAlignment="1">
      <alignment horizontal="center"/>
      <protection/>
    </xf>
    <xf numFmtId="169" fontId="8" fillId="2" borderId="1" xfId="21" applyNumberFormat="1" applyFont="1" applyFill="1" applyBorder="1" applyAlignment="1">
      <alignment horizontal="center" wrapText="1" shrinkToFit="1"/>
      <protection/>
    </xf>
    <xf numFmtId="169" fontId="0" fillId="2" borderId="0" xfId="15" applyNumberFormat="1" applyFont="1" applyFill="1" applyAlignment="1">
      <alignment/>
    </xf>
    <xf numFmtId="0" fontId="13" fillId="2" borderId="0" xfId="21" applyFont="1" applyFill="1">
      <alignment/>
      <protection/>
    </xf>
    <xf numFmtId="169" fontId="8" fillId="2" borderId="0" xfId="15" applyNumberFormat="1" applyFont="1" applyFill="1" applyAlignment="1">
      <alignment/>
    </xf>
    <xf numFmtId="1" fontId="0" fillId="2" borderId="0" xfId="15" applyNumberFormat="1" applyFont="1" applyFill="1" applyAlignment="1">
      <alignment/>
    </xf>
    <xf numFmtId="169" fontId="8" fillId="2" borderId="0" xfId="21" applyNumberFormat="1" applyFont="1" applyFill="1">
      <alignment/>
      <protection/>
    </xf>
    <xf numFmtId="0" fontId="15" fillId="0" borderId="0" xfId="21" applyFont="1" applyAlignment="1">
      <alignment horizontal="left"/>
      <protection/>
    </xf>
    <xf numFmtId="0" fontId="16" fillId="0" borderId="0" xfId="21" applyFont="1">
      <alignment/>
      <protection/>
    </xf>
    <xf numFmtId="0" fontId="15" fillId="0" borderId="0" xfId="21" applyFont="1">
      <alignment/>
      <protection/>
    </xf>
    <xf numFmtId="14" fontId="15" fillId="0" borderId="0" xfId="21" applyNumberFormat="1" applyFont="1" applyAlignment="1">
      <alignment/>
      <protection/>
    </xf>
    <xf numFmtId="0" fontId="16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18" fillId="2" borderId="0" xfId="21" applyFont="1" applyFill="1" applyAlignment="1">
      <alignment horizontal="center"/>
      <protection/>
    </xf>
    <xf numFmtId="0" fontId="15" fillId="0" borderId="2" xfId="21" applyFont="1" applyBorder="1" applyAlignment="1">
      <alignment horizontal="center"/>
      <protection/>
    </xf>
    <xf numFmtId="0" fontId="17" fillId="0" borderId="0" xfId="21" applyFont="1">
      <alignment/>
      <protection/>
    </xf>
    <xf numFmtId="0" fontId="15" fillId="0" borderId="3" xfId="21" applyFont="1" applyBorder="1" applyAlignment="1">
      <alignment horizontal="center" wrapText="1"/>
      <protection/>
    </xf>
    <xf numFmtId="0" fontId="15" fillId="3" borderId="4" xfId="21" applyFont="1" applyFill="1" applyBorder="1" applyAlignment="1">
      <alignment horizontal="right"/>
      <protection/>
    </xf>
    <xf numFmtId="0" fontId="15" fillId="0" borderId="5" xfId="21" applyFont="1" applyBorder="1" applyAlignment="1">
      <alignment horizontal="center"/>
      <protection/>
    </xf>
    <xf numFmtId="0" fontId="19" fillId="0" borderId="6" xfId="21" applyFont="1" applyFill="1" applyBorder="1" applyAlignment="1">
      <alignment horizontal="center" wrapText="1"/>
      <protection/>
    </xf>
    <xf numFmtId="0" fontId="15" fillId="0" borderId="0" xfId="21" applyFont="1" applyBorder="1" applyAlignment="1">
      <alignment horizontal="center"/>
      <protection/>
    </xf>
    <xf numFmtId="0" fontId="15" fillId="0" borderId="7" xfId="21" applyFont="1" applyFill="1" applyBorder="1" applyAlignment="1">
      <alignment horizontal="center"/>
      <protection/>
    </xf>
    <xf numFmtId="1" fontId="16" fillId="0" borderId="0" xfId="21" applyNumberFormat="1" applyFont="1" applyFill="1">
      <alignment/>
      <protection/>
    </xf>
    <xf numFmtId="169" fontId="10" fillId="0" borderId="4" xfId="21" applyNumberFormat="1" applyFont="1" applyFill="1" applyBorder="1">
      <alignment/>
      <protection/>
    </xf>
    <xf numFmtId="169" fontId="10" fillId="0" borderId="8" xfId="21" applyNumberFormat="1" applyFont="1" applyFill="1" applyBorder="1">
      <alignment/>
      <protection/>
    </xf>
    <xf numFmtId="169" fontId="10" fillId="0" borderId="9" xfId="21" applyNumberFormat="1" applyFont="1" applyFill="1" applyBorder="1">
      <alignment/>
      <protection/>
    </xf>
    <xf numFmtId="1" fontId="10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1" fontId="10" fillId="0" borderId="0" xfId="21" applyNumberFormat="1" applyFont="1" applyFill="1" applyBorder="1" applyAlignment="1">
      <alignment horizontal="center"/>
      <protection/>
    </xf>
    <xf numFmtId="1" fontId="10" fillId="0" borderId="9" xfId="21" applyNumberFormat="1" applyFont="1" applyFill="1" applyBorder="1">
      <alignment/>
      <protection/>
    </xf>
    <xf numFmtId="1" fontId="10" fillId="0" borderId="4" xfId="21" applyNumberFormat="1" applyFont="1" applyFill="1" applyBorder="1">
      <alignment/>
      <protection/>
    </xf>
    <xf numFmtId="0" fontId="10" fillId="0" borderId="4" xfId="21" applyFont="1" applyFill="1" applyBorder="1">
      <alignment/>
      <protection/>
    </xf>
    <xf numFmtId="0" fontId="15" fillId="0" borderId="3" xfId="21" applyFont="1" applyFill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1" fontId="16" fillId="0" borderId="0" xfId="21" applyNumberFormat="1" applyFont="1">
      <alignment/>
      <protection/>
    </xf>
    <xf numFmtId="169" fontId="15" fillId="0" borderId="10" xfId="21" applyNumberFormat="1" applyFont="1" applyBorder="1">
      <alignment/>
      <protection/>
    </xf>
    <xf numFmtId="169" fontId="15" fillId="0" borderId="11" xfId="21" applyNumberFormat="1" applyFont="1" applyBorder="1">
      <alignment/>
      <protection/>
    </xf>
    <xf numFmtId="169" fontId="15" fillId="0" borderId="12" xfId="21" applyNumberFormat="1" applyFont="1" applyBorder="1">
      <alignment/>
      <protection/>
    </xf>
    <xf numFmtId="169" fontId="15" fillId="2" borderId="2" xfId="21" applyNumberFormat="1" applyFont="1" applyFill="1" applyBorder="1">
      <alignment/>
      <protection/>
    </xf>
    <xf numFmtId="2" fontId="15" fillId="0" borderId="0" xfId="21" applyNumberFormat="1" applyFont="1">
      <alignment/>
      <protection/>
    </xf>
    <xf numFmtId="1" fontId="17" fillId="0" borderId="0" xfId="21" applyNumberFormat="1" applyFont="1">
      <alignment/>
      <protection/>
    </xf>
    <xf numFmtId="1" fontId="10" fillId="0" borderId="0" xfId="21" applyNumberFormat="1" applyFont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1" fontId="10" fillId="0" borderId="0" xfId="21" applyNumberFormat="1" applyFont="1">
      <alignment/>
      <protection/>
    </xf>
    <xf numFmtId="2" fontId="10" fillId="0" borderId="0" xfId="21" applyNumberFormat="1" applyFont="1">
      <alignment/>
      <protection/>
    </xf>
    <xf numFmtId="1" fontId="15" fillId="0" borderId="0" xfId="21" applyNumberFormat="1" applyFont="1" applyBorder="1" applyAlignment="1">
      <alignment horizontal="center"/>
      <protection/>
    </xf>
    <xf numFmtId="0" fontId="15" fillId="0" borderId="13" xfId="21" applyFont="1" applyBorder="1" applyAlignment="1">
      <alignment horizontal="center"/>
      <protection/>
    </xf>
    <xf numFmtId="169" fontId="10" fillId="0" borderId="4" xfId="21" applyNumberFormat="1" applyFont="1" applyBorder="1">
      <alignment/>
      <protection/>
    </xf>
    <xf numFmtId="169" fontId="10" fillId="0" borderId="8" xfId="21" applyNumberFormat="1" applyFont="1" applyBorder="1">
      <alignment/>
      <protection/>
    </xf>
    <xf numFmtId="1" fontId="10" fillId="2" borderId="9" xfId="21" applyNumberFormat="1" applyFont="1" applyFill="1" applyBorder="1">
      <alignment/>
      <protection/>
    </xf>
    <xf numFmtId="0" fontId="15" fillId="0" borderId="10" xfId="21" applyFont="1" applyBorder="1">
      <alignment/>
      <protection/>
    </xf>
    <xf numFmtId="1" fontId="15" fillId="0" borderId="10" xfId="21" applyNumberFormat="1" applyFont="1" applyBorder="1">
      <alignment/>
      <protection/>
    </xf>
    <xf numFmtId="169" fontId="15" fillId="0" borderId="14" xfId="21" applyNumberFormat="1" applyFont="1" applyBorder="1">
      <alignment/>
      <protection/>
    </xf>
    <xf numFmtId="0" fontId="15" fillId="0" borderId="15" xfId="21" applyFont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169" fontId="10" fillId="2" borderId="9" xfId="21" applyNumberFormat="1" applyFont="1" applyFill="1" applyBorder="1">
      <alignment/>
      <protection/>
    </xf>
    <xf numFmtId="0" fontId="15" fillId="0" borderId="16" xfId="21" applyFont="1" applyBorder="1" applyAlignment="1">
      <alignment horizontal="center"/>
      <protection/>
    </xf>
    <xf numFmtId="169" fontId="10" fillId="0" borderId="17" xfId="21" applyNumberFormat="1" applyFont="1" applyBorder="1">
      <alignment/>
      <protection/>
    </xf>
    <xf numFmtId="169" fontId="10" fillId="0" borderId="18" xfId="21" applyNumberFormat="1" applyFont="1" applyBorder="1">
      <alignment/>
      <protection/>
    </xf>
    <xf numFmtId="169" fontId="10" fillId="2" borderId="19" xfId="21" applyNumberFormat="1" applyFont="1" applyFill="1" applyBorder="1">
      <alignment/>
      <protection/>
    </xf>
    <xf numFmtId="0" fontId="15" fillId="0" borderId="3" xfId="21" applyFont="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9" fontId="1" fillId="0" borderId="0" xfId="21" applyNumberFormat="1" applyAlignment="1">
      <alignment horizontal="center"/>
      <protection/>
    </xf>
    <xf numFmtId="14" fontId="8" fillId="0" borderId="0" xfId="21" applyNumberFormat="1" applyFont="1" applyAlignment="1">
      <alignment/>
      <protection/>
    </xf>
    <xf numFmtId="0" fontId="0" fillId="0" borderId="0" xfId="21" applyFont="1" applyAlignment="1">
      <alignment horizontal="center"/>
      <protection/>
    </xf>
    <xf numFmtId="9" fontId="0" fillId="0" borderId="0" xfId="23" applyNumberFormat="1" applyFont="1" applyAlignment="1">
      <alignment horizontal="center"/>
    </xf>
    <xf numFmtId="0" fontId="0" fillId="0" borderId="0" xfId="21" applyFont="1" applyBorder="1">
      <alignment/>
      <protection/>
    </xf>
    <xf numFmtId="0" fontId="15" fillId="0" borderId="1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vertical="center"/>
      <protection/>
    </xf>
    <xf numFmtId="169" fontId="0" fillId="0" borderId="1" xfId="21" applyNumberFormat="1" applyFont="1" applyBorder="1" applyAlignment="1">
      <alignment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9" fontId="0" fillId="0" borderId="1" xfId="23" applyNumberFormat="1" applyFont="1" applyBorder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vertical="center"/>
      <protection/>
    </xf>
    <xf numFmtId="169" fontId="0" fillId="0" borderId="0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9" fontId="0" fillId="0" borderId="0" xfId="23" applyNumberFormat="1" applyFont="1" applyBorder="1" applyAlignment="1">
      <alignment horizontal="center" vertical="center"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"/>
      <protection/>
    </xf>
    <xf numFmtId="0" fontId="8" fillId="0" borderId="20" xfId="21" applyFont="1" applyBorder="1" applyAlignment="1">
      <alignment horizontal="center"/>
      <protection/>
    </xf>
    <xf numFmtId="9" fontId="8" fillId="0" borderId="21" xfId="23" applyNumberFormat="1" applyFont="1" applyBorder="1" applyAlignment="1">
      <alignment horizontal="center"/>
    </xf>
    <xf numFmtId="0" fontId="8" fillId="0" borderId="0" xfId="21" applyFont="1" applyBorder="1">
      <alignment/>
      <protection/>
    </xf>
    <xf numFmtId="0" fontId="8" fillId="0" borderId="4" xfId="21" applyFont="1" applyBorder="1" applyAlignment="1">
      <alignment horizontal="center" wrapText="1"/>
      <protection/>
    </xf>
    <xf numFmtId="0" fontId="8" fillId="0" borderId="17" xfId="21" applyFont="1" applyBorder="1" applyAlignment="1">
      <alignment horizontal="center" wrapText="1"/>
      <protection/>
    </xf>
    <xf numFmtId="169" fontId="8" fillId="0" borderId="17" xfId="21" applyNumberFormat="1" applyFont="1" applyBorder="1" applyAlignment="1">
      <alignment horizontal="center" wrapText="1"/>
      <protection/>
    </xf>
    <xf numFmtId="169" fontId="8" fillId="0" borderId="0" xfId="21" applyNumberFormat="1" applyFont="1" applyAlignment="1">
      <alignment horizontal="center"/>
      <protection/>
    </xf>
    <xf numFmtId="0" fontId="8" fillId="0" borderId="18" xfId="21" applyFont="1" applyBorder="1" applyAlignment="1">
      <alignment horizontal="center" wrapText="1"/>
      <protection/>
    </xf>
    <xf numFmtId="9" fontId="8" fillId="0" borderId="17" xfId="23" applyNumberFormat="1" applyFont="1" applyBorder="1" applyAlignment="1">
      <alignment horizontal="center" wrapText="1"/>
    </xf>
    <xf numFmtId="0" fontId="8" fillId="0" borderId="0" xfId="21" applyFont="1" applyBorder="1" applyAlignment="1">
      <alignment horizontal="center" wrapText="1"/>
      <protection/>
    </xf>
    <xf numFmtId="0" fontId="7" fillId="0" borderId="0" xfId="21" applyFont="1" applyAlignment="1" quotePrefix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169" fontId="0" fillId="0" borderId="4" xfId="21" applyNumberFormat="1" applyFont="1" applyBorder="1" applyAlignment="1">
      <alignment horizontal="center"/>
      <protection/>
    </xf>
    <xf numFmtId="169" fontId="0" fillId="0" borderId="8" xfId="21" applyNumberFormat="1" applyFont="1" applyBorder="1" applyAlignment="1">
      <alignment horizontal="center"/>
      <protection/>
    </xf>
    <xf numFmtId="169" fontId="0" fillId="2" borderId="8" xfId="21" applyNumberFormat="1" applyFont="1" applyFill="1" applyBorder="1" applyAlignment="1">
      <alignment horizontal="center"/>
      <protection/>
    </xf>
    <xf numFmtId="1" fontId="0" fillId="2" borderId="8" xfId="21" applyNumberFormat="1" applyFont="1" applyFill="1" applyBorder="1" applyAlignment="1">
      <alignment horizontal="center"/>
      <protection/>
    </xf>
    <xf numFmtId="9" fontId="0" fillId="2" borderId="4" xfId="23" applyNumberFormat="1" applyFont="1" applyFill="1" applyBorder="1" applyAlignment="1">
      <alignment horizontal="center"/>
    </xf>
    <xf numFmtId="0" fontId="0" fillId="2" borderId="0" xfId="21" applyFont="1" applyFill="1" applyBorder="1">
      <alignment/>
      <protection/>
    </xf>
    <xf numFmtId="1" fontId="0" fillId="0" borderId="4" xfId="21" applyNumberFormat="1" applyFont="1" applyFill="1" applyBorder="1" applyAlignment="1">
      <alignment horizontal="center"/>
      <protection/>
    </xf>
    <xf numFmtId="169" fontId="7" fillId="0" borderId="0" xfId="21" applyNumberFormat="1" applyFont="1" applyAlignment="1" quotePrefix="1">
      <alignment horizontal="center"/>
      <protection/>
    </xf>
    <xf numFmtId="0" fontId="8" fillId="0" borderId="7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4" xfId="21" applyFont="1" applyFill="1" applyBorder="1">
      <alignment/>
      <protection/>
    </xf>
    <xf numFmtId="169" fontId="0" fillId="0" borderId="0" xfId="21" applyNumberFormat="1" applyFont="1" applyFill="1">
      <alignment/>
      <protection/>
    </xf>
    <xf numFmtId="169" fontId="0" fillId="0" borderId="4" xfId="21" applyNumberFormat="1" applyFont="1" applyFill="1" applyBorder="1" applyAlignment="1">
      <alignment horizontal="center"/>
      <protection/>
    </xf>
    <xf numFmtId="169" fontId="0" fillId="0" borderId="8" xfId="21" applyNumberFormat="1" applyFont="1" applyFill="1" applyBorder="1" applyAlignment="1">
      <alignment horizontal="center"/>
      <protection/>
    </xf>
    <xf numFmtId="1" fontId="0" fillId="0" borderId="8" xfId="21" applyNumberFormat="1" applyFont="1" applyFill="1" applyBorder="1" applyAlignment="1">
      <alignment horizontal="center"/>
      <protection/>
    </xf>
    <xf numFmtId="9" fontId="0" fillId="0" borderId="4" xfId="23" applyNumberFormat="1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169" fontId="19" fillId="0" borderId="22" xfId="21" applyNumberFormat="1" applyFont="1" applyFill="1" applyBorder="1" applyAlignment="1">
      <alignment horizontal="center"/>
      <protection/>
    </xf>
    <xf numFmtId="169" fontId="7" fillId="0" borderId="0" xfId="21" applyNumberFormat="1" applyFont="1" applyFill="1" applyAlignment="1" quotePrefix="1">
      <alignment horizontal="center"/>
      <protection/>
    </xf>
    <xf numFmtId="0" fontId="8" fillId="0" borderId="3" xfId="21" applyFont="1" applyFill="1" applyBorder="1" applyAlignment="1">
      <alignment horizontal="center"/>
      <protection/>
    </xf>
    <xf numFmtId="2" fontId="0" fillId="0" borderId="0" xfId="21" applyNumberFormat="1" applyFont="1">
      <alignment/>
      <protection/>
    </xf>
    <xf numFmtId="1" fontId="0" fillId="0" borderId="0" xfId="21" applyNumberFormat="1" applyFont="1" applyAlignment="1">
      <alignment horizontal="center"/>
      <protection/>
    </xf>
    <xf numFmtId="0" fontId="8" fillId="0" borderId="4" xfId="21" applyFont="1" applyBorder="1">
      <alignment/>
      <protection/>
    </xf>
    <xf numFmtId="169" fontId="8" fillId="0" borderId="4" xfId="21" applyNumberFormat="1" applyFont="1" applyBorder="1">
      <alignment/>
      <protection/>
    </xf>
    <xf numFmtId="169" fontId="8" fillId="0" borderId="4" xfId="21" applyNumberFormat="1" applyFont="1" applyBorder="1" applyAlignment="1">
      <alignment horizontal="center"/>
      <protection/>
    </xf>
    <xf numFmtId="9" fontId="8" fillId="0" borderId="4" xfId="21" applyNumberFormat="1" applyFont="1" applyBorder="1" applyAlignment="1">
      <alignment horizontal="center"/>
      <protection/>
    </xf>
    <xf numFmtId="0" fontId="20" fillId="0" borderId="0" xfId="21" applyFont="1" applyAlignment="1">
      <alignment horizontal="center"/>
      <protection/>
    </xf>
    <xf numFmtId="1" fontId="0" fillId="0" borderId="0" xfId="23" applyNumberFormat="1" applyFont="1" applyAlignment="1">
      <alignment horizontal="center"/>
    </xf>
    <xf numFmtId="169" fontId="0" fillId="0" borderId="0" xfId="21" applyNumberFormat="1" applyFont="1" applyBorder="1">
      <alignment/>
      <protection/>
    </xf>
    <xf numFmtId="1" fontId="8" fillId="0" borderId="0" xfId="21" applyNumberFormat="1" applyFont="1" applyBorder="1" applyAlignment="1">
      <alignment horizontal="center"/>
      <protection/>
    </xf>
    <xf numFmtId="0" fontId="0" fillId="0" borderId="0" xfId="23" applyNumberFormat="1" applyFont="1" applyAlignment="1">
      <alignment horizontal="center"/>
    </xf>
    <xf numFmtId="1" fontId="8" fillId="0" borderId="0" xfId="21" applyNumberFormat="1" applyFont="1" applyAlignment="1">
      <alignment horizontal="center"/>
      <protection/>
    </xf>
    <xf numFmtId="0" fontId="15" fillId="2" borderId="0" xfId="21" applyFont="1" applyFill="1" applyAlignment="1">
      <alignment horizontal="left"/>
      <protection/>
    </xf>
    <xf numFmtId="0" fontId="10" fillId="2" borderId="0" xfId="21" applyFont="1" applyFill="1" applyAlignment="1">
      <alignment horizontal="center"/>
      <protection/>
    </xf>
    <xf numFmtId="169" fontId="10" fillId="2" borderId="0" xfId="21" applyNumberFormat="1" applyFont="1" applyFill="1" applyAlignment="1">
      <alignment horizontal="center"/>
      <protection/>
    </xf>
    <xf numFmtId="0" fontId="11" fillId="2" borderId="0" xfId="21" applyFont="1" applyFill="1">
      <alignment/>
      <protection/>
    </xf>
    <xf numFmtId="0" fontId="11" fillId="0" borderId="0" xfId="21" applyFont="1">
      <alignment/>
      <protection/>
    </xf>
    <xf numFmtId="14" fontId="10" fillId="2" borderId="0" xfId="21" applyNumberFormat="1" applyFont="1" applyFill="1" applyAlignment="1">
      <alignment horizontal="center"/>
      <protection/>
    </xf>
    <xf numFmtId="0" fontId="10" fillId="2" borderId="1" xfId="21" applyFont="1" applyFill="1" applyBorder="1">
      <alignment/>
      <protection/>
    </xf>
    <xf numFmtId="0" fontId="10" fillId="2" borderId="1" xfId="21" applyFont="1" applyFill="1" applyBorder="1" applyAlignment="1">
      <alignment horizontal="center"/>
      <protection/>
    </xf>
    <xf numFmtId="169" fontId="10" fillId="2" borderId="1" xfId="21" applyNumberFormat="1" applyFont="1" applyFill="1" applyBorder="1" applyAlignment="1">
      <alignment horizontal="center"/>
      <protection/>
    </xf>
    <xf numFmtId="0" fontId="21" fillId="2" borderId="23" xfId="21" applyFont="1" applyFill="1" applyBorder="1" applyAlignment="1">
      <alignment horizontal="center" wrapText="1"/>
      <protection/>
    </xf>
    <xf numFmtId="0" fontId="21" fillId="2" borderId="24" xfId="21" applyFont="1" applyFill="1" applyBorder="1" applyAlignment="1">
      <alignment horizontal="center" wrapText="1"/>
      <protection/>
    </xf>
    <xf numFmtId="169" fontId="21" fillId="2" borderId="25" xfId="21" applyNumberFormat="1" applyFont="1" applyFill="1" applyBorder="1" applyAlignment="1">
      <alignment horizontal="center" wrapText="1"/>
      <protection/>
    </xf>
    <xf numFmtId="169" fontId="21" fillId="2" borderId="26" xfId="21" applyNumberFormat="1" applyFont="1" applyFill="1" applyBorder="1" applyAlignment="1">
      <alignment horizontal="center" wrapText="1"/>
      <protection/>
    </xf>
    <xf numFmtId="169" fontId="21" fillId="2" borderId="0" xfId="21" applyNumberFormat="1" applyFont="1" applyFill="1" applyAlignment="1">
      <alignment horizontal="center" wrapText="1"/>
      <protection/>
    </xf>
    <xf numFmtId="0" fontId="21" fillId="2" borderId="27" xfId="21" applyFont="1" applyFill="1" applyBorder="1" applyAlignment="1">
      <alignment horizontal="center" wrapText="1"/>
      <protection/>
    </xf>
    <xf numFmtId="0" fontId="10" fillId="2" borderId="28" xfId="21" applyFont="1" applyFill="1" applyBorder="1">
      <alignment/>
      <protection/>
    </xf>
    <xf numFmtId="169" fontId="10" fillId="2" borderId="29" xfId="21" applyNumberFormat="1" applyFont="1" applyFill="1" applyBorder="1" applyAlignment="1">
      <alignment horizontal="center"/>
      <protection/>
    </xf>
    <xf numFmtId="169" fontId="10" fillId="2" borderId="30" xfId="21" applyNumberFormat="1" applyFont="1" applyFill="1" applyBorder="1" applyAlignment="1">
      <alignment horizontal="center"/>
      <protection/>
    </xf>
    <xf numFmtId="169" fontId="10" fillId="2" borderId="31" xfId="21" applyNumberFormat="1" applyFont="1" applyFill="1" applyBorder="1" applyAlignment="1">
      <alignment horizontal="center"/>
      <protection/>
    </xf>
    <xf numFmtId="0" fontId="10" fillId="2" borderId="32" xfId="21" applyFont="1" applyFill="1" applyBorder="1" applyAlignment="1">
      <alignment horizontal="center"/>
      <protection/>
    </xf>
    <xf numFmtId="169" fontId="10" fillId="2" borderId="28" xfId="21" applyNumberFormat="1" applyFont="1" applyFill="1" applyBorder="1" applyAlignment="1">
      <alignment horizontal="center"/>
      <protection/>
    </xf>
    <xf numFmtId="169" fontId="10" fillId="2" borderId="33" xfId="21" applyNumberFormat="1" applyFont="1" applyFill="1" applyBorder="1" applyAlignment="1">
      <alignment horizontal="center"/>
      <protection/>
    </xf>
    <xf numFmtId="0" fontId="10" fillId="2" borderId="34" xfId="21" applyFont="1" applyFill="1" applyBorder="1">
      <alignment/>
      <protection/>
    </xf>
    <xf numFmtId="169" fontId="10" fillId="2" borderId="34" xfId="21" applyNumberFormat="1" applyFont="1" applyFill="1" applyBorder="1" applyAlignment="1">
      <alignment horizontal="center"/>
      <protection/>
    </xf>
    <xf numFmtId="169" fontId="10" fillId="2" borderId="35" xfId="21" applyNumberFormat="1" applyFont="1" applyFill="1" applyBorder="1" applyAlignment="1">
      <alignment horizontal="center"/>
      <protection/>
    </xf>
    <xf numFmtId="169" fontId="10" fillId="2" borderId="36" xfId="21" applyNumberFormat="1" applyFont="1" applyFill="1" applyBorder="1" applyAlignment="1">
      <alignment horizontal="center"/>
      <protection/>
    </xf>
    <xf numFmtId="169" fontId="10" fillId="2" borderId="37" xfId="21" applyNumberFormat="1" applyFont="1" applyFill="1" applyBorder="1" applyAlignment="1">
      <alignment horizontal="center"/>
      <protection/>
    </xf>
    <xf numFmtId="0" fontId="10" fillId="2" borderId="0" xfId="21" applyFont="1" applyFill="1" applyBorder="1">
      <alignment/>
      <protection/>
    </xf>
    <xf numFmtId="0" fontId="10" fillId="2" borderId="0" xfId="21" applyFont="1" applyFill="1" applyBorder="1" applyAlignment="1">
      <alignment horizontal="center"/>
      <protection/>
    </xf>
    <xf numFmtId="169" fontId="10" fillId="2" borderId="0" xfId="21" applyNumberFormat="1" applyFont="1" applyFill="1" applyBorder="1" applyAlignment="1">
      <alignment horizontal="center"/>
      <protection/>
    </xf>
    <xf numFmtId="0" fontId="21" fillId="2" borderId="0" xfId="21" applyFont="1" applyFill="1" applyBorder="1" applyAlignment="1">
      <alignment horizontal="center"/>
      <protection/>
    </xf>
    <xf numFmtId="0" fontId="11" fillId="2" borderId="0" xfId="21" applyFont="1" applyFill="1" applyAlignment="1">
      <alignment horizontal="center"/>
      <protection/>
    </xf>
    <xf numFmtId="169" fontId="11" fillId="2" borderId="0" xfId="21" applyNumberFormat="1" applyFont="1" applyFill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2" fillId="0" borderId="0" xfId="21" applyFont="1">
      <alignment/>
      <protection/>
    </xf>
    <xf numFmtId="169" fontId="11" fillId="0" borderId="0" xfId="21" applyNumberFormat="1" applyFont="1" applyAlignment="1">
      <alignment horizontal="center"/>
      <protection/>
    </xf>
    <xf numFmtId="14" fontId="23" fillId="0" borderId="0" xfId="21" applyNumberFormat="1" applyFont="1">
      <alignment/>
      <protection/>
    </xf>
    <xf numFmtId="0" fontId="6" fillId="0" borderId="0" xfId="21" applyFont="1">
      <alignment/>
      <protection/>
    </xf>
    <xf numFmtId="169" fontId="6" fillId="0" borderId="0" xfId="21" applyNumberFormat="1" applyFont="1">
      <alignment/>
      <protection/>
    </xf>
    <xf numFmtId="0" fontId="24" fillId="0" borderId="0" xfId="21" applyFont="1" applyAlignment="1">
      <alignment horizontal="left"/>
      <protection/>
    </xf>
    <xf numFmtId="169" fontId="24" fillId="0" borderId="0" xfId="21" applyNumberFormat="1" applyFont="1" applyAlignment="1">
      <alignment horizontal="left"/>
      <protection/>
    </xf>
    <xf numFmtId="0" fontId="25" fillId="0" borderId="0" xfId="21" applyFont="1" applyAlignment="1">
      <alignment horizontal="center"/>
      <protection/>
    </xf>
    <xf numFmtId="169" fontId="25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left"/>
      <protection/>
    </xf>
    <xf numFmtId="169" fontId="6" fillId="0" borderId="0" xfId="21" applyNumberFormat="1" applyFont="1" applyAlignment="1">
      <alignment horizontal="left"/>
      <protection/>
    </xf>
    <xf numFmtId="169" fontId="14" fillId="0" borderId="0" xfId="21" applyNumberFormat="1" applyFont="1">
      <alignment/>
      <protection/>
    </xf>
    <xf numFmtId="169" fontId="26" fillId="0" borderId="0" xfId="21" applyNumberFormat="1" applyFont="1" applyFill="1">
      <alignment/>
      <protection/>
    </xf>
    <xf numFmtId="169" fontId="26" fillId="0" borderId="0" xfId="21" applyNumberFormat="1" applyFont="1" applyFill="1" applyAlignment="1">
      <alignment horizontal="left"/>
      <protection/>
    </xf>
    <xf numFmtId="169" fontId="26" fillId="0" borderId="0" xfId="21" applyNumberFormat="1" applyFont="1" applyFill="1" applyAlignment="1">
      <alignment horizontal="center"/>
      <protection/>
    </xf>
    <xf numFmtId="169" fontId="19" fillId="0" borderId="0" xfId="21" applyNumberFormat="1" applyFont="1" applyFill="1" applyAlignment="1">
      <alignment horizontal="center"/>
      <protection/>
    </xf>
    <xf numFmtId="169" fontId="11" fillId="0" borderId="0" xfId="21" applyNumberFormat="1" applyFont="1" applyFill="1" applyAlignment="1">
      <alignment horizontal="left"/>
      <protection/>
    </xf>
    <xf numFmtId="169" fontId="11" fillId="0" borderId="0" xfId="21" applyNumberFormat="1" applyFont="1" applyFill="1" applyAlignment="1">
      <alignment horizontal="center"/>
      <protection/>
    </xf>
    <xf numFmtId="169" fontId="27" fillId="0" borderId="0" xfId="21" applyNumberFormat="1" applyFont="1" applyFill="1" applyAlignment="1">
      <alignment horizontal="center"/>
      <protection/>
    </xf>
    <xf numFmtId="169" fontId="11" fillId="0" borderId="0" xfId="21" applyNumberFormat="1" applyFont="1" applyFill="1">
      <alignment/>
      <protection/>
    </xf>
    <xf numFmtId="1" fontId="27" fillId="0" borderId="0" xfId="21" applyNumberFormat="1" applyFont="1" applyFill="1" applyAlignment="1" applyProtection="1">
      <alignment horizontal="center"/>
      <protection hidden="1"/>
    </xf>
    <xf numFmtId="1" fontId="11" fillId="0" borderId="0" xfId="21" applyNumberFormat="1" applyFont="1" applyFill="1" applyAlignment="1" applyProtection="1">
      <alignment horizontal="center"/>
      <protection hidden="1"/>
    </xf>
    <xf numFmtId="169" fontId="28" fillId="0" borderId="0" xfId="21" applyNumberFormat="1" applyFont="1" applyFill="1" applyAlignment="1">
      <alignment horizontal="center"/>
      <protection/>
    </xf>
    <xf numFmtId="0" fontId="29" fillId="0" borderId="0" xfId="21" applyFont="1" applyFill="1">
      <alignment/>
      <protection/>
    </xf>
    <xf numFmtId="0" fontId="1" fillId="0" borderId="0" xfId="21" applyFont="1" applyFill="1">
      <alignment/>
      <protection/>
    </xf>
    <xf numFmtId="169" fontId="30" fillId="0" borderId="0" xfId="21" applyNumberFormat="1" applyFont="1" applyFill="1" applyAlignment="1">
      <alignment horizontal="center"/>
      <protection/>
    </xf>
    <xf numFmtId="169" fontId="30" fillId="0" borderId="0" xfId="21" applyNumberFormat="1" applyFont="1" applyFill="1">
      <alignment/>
      <protection/>
    </xf>
    <xf numFmtId="169" fontId="11" fillId="0" borderId="0" xfId="21" applyNumberFormat="1" applyFont="1" applyFill="1" applyBorder="1" applyAlignment="1">
      <alignment horizontal="center"/>
      <protection/>
    </xf>
    <xf numFmtId="169" fontId="11" fillId="0" borderId="0" xfId="21" applyNumberFormat="1" applyFont="1" applyFill="1" applyBorder="1">
      <alignment/>
      <protection/>
    </xf>
    <xf numFmtId="0" fontId="11" fillId="0" borderId="38" xfId="21" applyFont="1" applyFill="1" applyBorder="1">
      <alignment/>
      <protection/>
    </xf>
    <xf numFmtId="0" fontId="11" fillId="0" borderId="6" xfId="21" applyFont="1" applyFill="1" applyBorder="1" applyAlignment="1">
      <alignment horizontal="center"/>
      <protection/>
    </xf>
    <xf numFmtId="169" fontId="19" fillId="0" borderId="39" xfId="21" applyNumberFormat="1" applyFont="1" applyFill="1" applyBorder="1" applyAlignment="1">
      <alignment horizontal="center"/>
      <protection/>
    </xf>
    <xf numFmtId="169" fontId="26" fillId="0" borderId="39" xfId="21" applyNumberFormat="1" applyFont="1" applyFill="1" applyBorder="1" applyAlignment="1">
      <alignment horizontal="center"/>
      <protection/>
    </xf>
    <xf numFmtId="169" fontId="26" fillId="0" borderId="40" xfId="21" applyNumberFormat="1" applyFont="1" applyFill="1" applyBorder="1" applyAlignment="1">
      <alignment horizontal="center"/>
      <protection/>
    </xf>
    <xf numFmtId="0" fontId="26" fillId="0" borderId="41" xfId="21" applyFont="1" applyFill="1" applyBorder="1">
      <alignment/>
      <protection/>
    </xf>
    <xf numFmtId="0" fontId="26" fillId="0" borderId="1" xfId="21" applyFont="1" applyFill="1" applyBorder="1" applyAlignment="1">
      <alignment horizontal="center"/>
      <protection/>
    </xf>
    <xf numFmtId="169" fontId="26" fillId="0" borderId="42" xfId="21" applyNumberFormat="1" applyFont="1" applyFill="1" applyBorder="1" applyAlignment="1">
      <alignment horizontal="center"/>
      <protection/>
    </xf>
    <xf numFmtId="169" fontId="26" fillId="0" borderId="43" xfId="21" applyNumberFormat="1" applyFont="1" applyFill="1" applyBorder="1" applyAlignment="1">
      <alignment horizontal="center"/>
      <protection/>
    </xf>
    <xf numFmtId="169" fontId="26" fillId="0" borderId="44" xfId="21" applyNumberFormat="1" applyFont="1" applyFill="1" applyBorder="1" applyAlignment="1">
      <alignment horizontal="center"/>
      <protection/>
    </xf>
    <xf numFmtId="169" fontId="19" fillId="0" borderId="0" xfId="21" applyNumberFormat="1" applyFont="1" applyFill="1" applyBorder="1" applyAlignment="1">
      <alignment horizontal="center"/>
      <protection/>
    </xf>
    <xf numFmtId="0" fontId="19" fillId="0" borderId="1" xfId="21" applyFont="1" applyFill="1" applyBorder="1" applyAlignment="1">
      <alignment horizontal="center" wrapText="1"/>
      <protection/>
    </xf>
    <xf numFmtId="0" fontId="19" fillId="0" borderId="40" xfId="21" applyFont="1" applyFill="1" applyBorder="1" applyAlignment="1">
      <alignment horizontal="center" wrapText="1"/>
      <protection/>
    </xf>
    <xf numFmtId="169" fontId="26" fillId="0" borderId="2" xfId="21" applyNumberFormat="1" applyFont="1" applyFill="1" applyBorder="1" applyAlignment="1">
      <alignment horizontal="center"/>
      <protection/>
    </xf>
    <xf numFmtId="169" fontId="26" fillId="0" borderId="0" xfId="21" applyNumberFormat="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11" fillId="0" borderId="45" xfId="21" applyFont="1" applyFill="1" applyBorder="1" applyAlignment="1">
      <alignment horizontal="left"/>
      <protection/>
    </xf>
    <xf numFmtId="169" fontId="11" fillId="0" borderId="46" xfId="21" applyNumberFormat="1" applyFont="1" applyFill="1" applyBorder="1" applyAlignment="1">
      <alignment horizontal="center"/>
      <protection/>
    </xf>
    <xf numFmtId="169" fontId="11" fillId="0" borderId="47" xfId="21" applyNumberFormat="1" applyFont="1" applyFill="1" applyBorder="1" applyAlignment="1">
      <alignment horizontal="center"/>
      <protection/>
    </xf>
    <xf numFmtId="169" fontId="11" fillId="0" borderId="17" xfId="21" applyNumberFormat="1" applyFont="1" applyFill="1" applyBorder="1" applyAlignment="1">
      <alignment horizontal="center"/>
      <protection/>
    </xf>
    <xf numFmtId="169" fontId="11" fillId="0" borderId="18" xfId="21" applyNumberFormat="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 wrapText="1"/>
      <protection/>
    </xf>
    <xf numFmtId="169" fontId="26" fillId="0" borderId="48" xfId="21" applyNumberFormat="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/>
      <protection/>
    </xf>
    <xf numFmtId="169" fontId="11" fillId="0" borderId="49" xfId="21" applyNumberFormat="1" applyFont="1" applyFill="1" applyBorder="1" applyAlignment="1">
      <alignment horizontal="left"/>
      <protection/>
    </xf>
    <xf numFmtId="169" fontId="11" fillId="0" borderId="45" xfId="21" applyNumberFormat="1" applyFont="1" applyFill="1" applyBorder="1" applyAlignment="1">
      <alignment horizontal="center"/>
      <protection/>
    </xf>
    <xf numFmtId="169" fontId="11" fillId="0" borderId="50" xfId="21" applyNumberFormat="1" applyFont="1" applyFill="1" applyBorder="1" applyAlignment="1">
      <alignment horizontal="center"/>
      <protection/>
    </xf>
    <xf numFmtId="169" fontId="11" fillId="0" borderId="51" xfId="21" applyNumberFormat="1" applyFont="1" applyFill="1" applyBorder="1" applyAlignment="1">
      <alignment horizontal="center"/>
      <protection/>
    </xf>
    <xf numFmtId="169" fontId="27" fillId="0" borderId="20" xfId="21" applyNumberFormat="1" applyFont="1" applyFill="1" applyBorder="1" applyAlignment="1">
      <alignment horizontal="center"/>
      <protection/>
    </xf>
    <xf numFmtId="169" fontId="27" fillId="0" borderId="0" xfId="21" applyNumberFormat="1" applyFont="1" applyFill="1" applyBorder="1" applyAlignment="1">
      <alignment horizontal="center"/>
      <protection/>
    </xf>
    <xf numFmtId="169" fontId="11" fillId="0" borderId="15" xfId="21" applyNumberFormat="1" applyFont="1" applyFill="1" applyBorder="1" applyAlignment="1">
      <alignment horizontal="center"/>
      <protection/>
    </xf>
    <xf numFmtId="169" fontId="11" fillId="0" borderId="52" xfId="21" applyNumberFormat="1" applyFont="1" applyFill="1" applyBorder="1" applyAlignment="1">
      <alignment horizontal="center"/>
      <protection/>
    </xf>
    <xf numFmtId="169" fontId="11" fillId="0" borderId="4" xfId="21" applyNumberFormat="1" applyFont="1" applyFill="1" applyBorder="1" applyAlignment="1">
      <alignment horizontal="center"/>
      <protection/>
    </xf>
    <xf numFmtId="169" fontId="11" fillId="0" borderId="9" xfId="21" applyNumberFormat="1" applyFont="1" applyFill="1" applyBorder="1" applyAlignment="1">
      <alignment horizontal="center"/>
      <protection/>
    </xf>
    <xf numFmtId="169" fontId="11" fillId="0" borderId="13" xfId="21" applyNumberFormat="1" applyFont="1" applyFill="1" applyBorder="1" applyAlignment="1">
      <alignment horizontal="center"/>
      <protection/>
    </xf>
    <xf numFmtId="169" fontId="11" fillId="0" borderId="0" xfId="21" applyNumberFormat="1" applyFont="1" applyFill="1" applyBorder="1" applyAlignment="1">
      <alignment horizontal="left"/>
      <protection/>
    </xf>
    <xf numFmtId="169" fontId="19" fillId="0" borderId="53" xfId="21" applyNumberFormat="1" applyFont="1" applyFill="1" applyBorder="1" applyAlignment="1">
      <alignment horizontal="center"/>
      <protection/>
    </xf>
    <xf numFmtId="169" fontId="11" fillId="0" borderId="54" xfId="21" applyNumberFormat="1" applyFont="1" applyFill="1" applyBorder="1" applyAlignment="1">
      <alignment horizontal="center"/>
      <protection/>
    </xf>
    <xf numFmtId="169" fontId="11" fillId="0" borderId="46" xfId="21" applyNumberFormat="1" applyFont="1" applyFill="1" applyBorder="1" applyAlignment="1" quotePrefix="1">
      <alignment horizontal="center"/>
      <protection/>
    </xf>
    <xf numFmtId="0" fontId="19" fillId="0" borderId="20" xfId="21" applyFont="1" applyFill="1" applyBorder="1" applyAlignment="1">
      <alignment horizontal="center" wrapText="1"/>
      <protection/>
    </xf>
    <xf numFmtId="0" fontId="19" fillId="0" borderId="55" xfId="21" applyFont="1" applyFill="1" applyBorder="1" applyAlignment="1">
      <alignment horizontal="center" wrapText="1"/>
      <protection/>
    </xf>
    <xf numFmtId="169" fontId="11" fillId="0" borderId="52" xfId="21" applyNumberFormat="1" applyFont="1" applyFill="1" applyBorder="1" applyAlignment="1">
      <alignment horizontal="left"/>
      <protection/>
    </xf>
    <xf numFmtId="169" fontId="11" fillId="0" borderId="20" xfId="21" applyNumberFormat="1" applyFont="1" applyFill="1" applyBorder="1" applyAlignment="1">
      <alignment horizontal="center"/>
      <protection/>
    </xf>
    <xf numFmtId="169" fontId="11" fillId="0" borderId="56" xfId="21" applyNumberFormat="1" applyFont="1" applyFill="1" applyBorder="1" applyAlignment="1">
      <alignment horizontal="left"/>
      <protection/>
    </xf>
    <xf numFmtId="169" fontId="11" fillId="0" borderId="57" xfId="21" applyNumberFormat="1" applyFont="1" applyFill="1" applyBorder="1" applyAlignment="1">
      <alignment horizontal="center"/>
      <protection/>
    </xf>
    <xf numFmtId="169" fontId="11" fillId="0" borderId="56" xfId="21" applyNumberFormat="1" applyFont="1" applyFill="1" applyBorder="1" applyAlignment="1">
      <alignment horizontal="center"/>
      <protection/>
    </xf>
    <xf numFmtId="169" fontId="11" fillId="0" borderId="58" xfId="21" applyNumberFormat="1" applyFont="1" applyFill="1" applyBorder="1" applyAlignment="1">
      <alignment horizontal="center"/>
      <protection/>
    </xf>
    <xf numFmtId="169" fontId="11" fillId="0" borderId="59" xfId="21" applyNumberFormat="1" applyFont="1" applyFill="1" applyBorder="1" applyAlignment="1">
      <alignment horizontal="center"/>
      <protection/>
    </xf>
    <xf numFmtId="169" fontId="27" fillId="0" borderId="57" xfId="21" applyNumberFormat="1" applyFont="1" applyFill="1" applyBorder="1" applyAlignment="1">
      <alignment horizontal="center"/>
      <protection/>
    </xf>
    <xf numFmtId="169" fontId="26" fillId="0" borderId="16" xfId="21" applyNumberFormat="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169" fontId="11" fillId="0" borderId="60" xfId="21" applyNumberFormat="1" applyFont="1" applyFill="1" applyBorder="1" applyAlignment="1">
      <alignment horizontal="center"/>
      <protection/>
    </xf>
    <xf numFmtId="169" fontId="11" fillId="0" borderId="48" xfId="21" applyNumberFormat="1" applyFont="1" applyFill="1" applyBorder="1" applyAlignment="1">
      <alignment horizontal="center"/>
      <protection/>
    </xf>
    <xf numFmtId="169" fontId="27" fillId="0" borderId="46" xfId="21" applyNumberFormat="1" applyFont="1" applyFill="1" applyBorder="1" applyAlignment="1">
      <alignment horizontal="center"/>
      <protection/>
    </xf>
    <xf numFmtId="169" fontId="27" fillId="0" borderId="15" xfId="21" applyNumberFormat="1" applyFont="1" applyFill="1" applyBorder="1" applyAlignment="1">
      <alignment horizontal="center"/>
      <protection/>
    </xf>
    <xf numFmtId="169" fontId="27" fillId="0" borderId="13" xfId="21" applyNumberFormat="1" applyFont="1" applyFill="1" applyBorder="1" applyAlignment="1">
      <alignment horizontal="center"/>
      <protection/>
    </xf>
    <xf numFmtId="169" fontId="11" fillId="0" borderId="41" xfId="21" applyNumberFormat="1" applyFont="1" applyFill="1" applyBorder="1" applyAlignment="1">
      <alignment horizontal="center"/>
      <protection/>
    </xf>
    <xf numFmtId="169" fontId="11" fillId="0" borderId="1" xfId="21" applyNumberFormat="1" applyFont="1" applyFill="1" applyBorder="1" applyAlignment="1">
      <alignment horizontal="center"/>
      <protection/>
    </xf>
    <xf numFmtId="169" fontId="11" fillId="0" borderId="61" xfId="21" applyNumberFormat="1" applyFont="1" applyFill="1" applyBorder="1" applyAlignment="1">
      <alignment horizontal="center"/>
      <protection/>
    </xf>
    <xf numFmtId="169" fontId="27" fillId="0" borderId="1" xfId="21" applyNumberFormat="1" applyFont="1" applyFill="1" applyBorder="1" applyAlignment="1">
      <alignment horizontal="center"/>
      <protection/>
    </xf>
    <xf numFmtId="169" fontId="27" fillId="0" borderId="16" xfId="21" applyNumberFormat="1" applyFont="1" applyFill="1" applyBorder="1" applyAlignment="1">
      <alignment horizontal="center"/>
      <protection/>
    </xf>
    <xf numFmtId="169" fontId="14" fillId="0" borderId="0" xfId="21" applyNumberFormat="1" applyFont="1" applyFill="1" applyBorder="1" applyAlignment="1">
      <alignment horizontal="center"/>
      <protection/>
    </xf>
    <xf numFmtId="9" fontId="27" fillId="0" borderId="0" xfId="23" applyFont="1" applyFill="1" applyAlignment="1">
      <alignment horizontal="center"/>
    </xf>
    <xf numFmtId="9" fontId="27" fillId="0" borderId="0" xfId="23" applyFont="1" applyFill="1" applyBorder="1" applyAlignment="1">
      <alignment horizontal="center"/>
    </xf>
    <xf numFmtId="9" fontId="27" fillId="0" borderId="0" xfId="23" applyNumberFormat="1" applyFont="1" applyFill="1" applyAlignment="1">
      <alignment horizontal="center"/>
    </xf>
    <xf numFmtId="169" fontId="27" fillId="0" borderId="0" xfId="23" applyNumberFormat="1" applyFont="1" applyFill="1" applyAlignment="1">
      <alignment horizontal="center"/>
    </xf>
    <xf numFmtId="9" fontId="11" fillId="0" borderId="0" xfId="23" applyFont="1" applyFill="1" applyAlignment="1">
      <alignment horizontal="center"/>
    </xf>
    <xf numFmtId="169" fontId="10" fillId="0" borderId="0" xfId="21" applyNumberFormat="1" applyFont="1" applyFill="1">
      <alignment/>
      <protection/>
    </xf>
    <xf numFmtId="169" fontId="10" fillId="0" borderId="0" xfId="21" applyNumberFormat="1" applyFont="1" applyFill="1" applyAlignment="1">
      <alignment horizontal="center"/>
      <protection/>
    </xf>
    <xf numFmtId="0" fontId="11" fillId="0" borderId="62" xfId="21" applyFont="1" applyFill="1" applyBorder="1" applyAlignment="1">
      <alignment horizontal="center"/>
      <protection/>
    </xf>
    <xf numFmtId="169" fontId="27" fillId="0" borderId="6" xfId="21" applyNumberFormat="1" applyFont="1" applyFill="1" applyBorder="1" applyAlignment="1">
      <alignment horizontal="center"/>
      <protection/>
    </xf>
    <xf numFmtId="169" fontId="19" fillId="0" borderId="40" xfId="21" applyNumberFormat="1" applyFont="1" applyFill="1" applyBorder="1" applyAlignment="1">
      <alignment horizontal="center"/>
      <protection/>
    </xf>
    <xf numFmtId="169" fontId="19" fillId="0" borderId="63" xfId="21" applyNumberFormat="1" applyFont="1" applyFill="1" applyBorder="1" applyAlignment="1">
      <alignment horizontal="center"/>
      <protection/>
    </xf>
    <xf numFmtId="0" fontId="26" fillId="0" borderId="61" xfId="21" applyFont="1" applyFill="1" applyBorder="1" applyAlignment="1">
      <alignment horizontal="center"/>
      <protection/>
    </xf>
    <xf numFmtId="169" fontId="19" fillId="0" borderId="1" xfId="21" applyNumberFormat="1" applyFont="1" applyFill="1" applyBorder="1" applyAlignment="1">
      <alignment horizontal="center"/>
      <protection/>
    </xf>
    <xf numFmtId="0" fontId="19" fillId="0" borderId="2" xfId="21" applyFont="1" applyFill="1" applyBorder="1" applyAlignment="1">
      <alignment horizontal="center" wrapText="1"/>
      <protection/>
    </xf>
    <xf numFmtId="169" fontId="11" fillId="0" borderId="64" xfId="21" applyNumberFormat="1" applyFont="1" applyFill="1" applyBorder="1" applyAlignment="1">
      <alignment horizontal="left"/>
      <protection/>
    </xf>
    <xf numFmtId="169" fontId="11" fillId="0" borderId="65" xfId="21" applyNumberFormat="1" applyFont="1" applyFill="1" applyBorder="1" applyAlignment="1">
      <alignment horizontal="center"/>
      <protection/>
    </xf>
    <xf numFmtId="0" fontId="27" fillId="0" borderId="45" xfId="21" applyFont="1" applyFill="1" applyBorder="1" applyAlignment="1">
      <alignment horizontal="center"/>
      <protection/>
    </xf>
    <xf numFmtId="0" fontId="27" fillId="0" borderId="50" xfId="21" applyFont="1" applyFill="1" applyBorder="1" applyAlignment="1">
      <alignment horizontal="center"/>
      <protection/>
    </xf>
    <xf numFmtId="0" fontId="27" fillId="0" borderId="66" xfId="21" applyFont="1" applyFill="1" applyBorder="1" applyAlignment="1">
      <alignment horizontal="center"/>
      <protection/>
    </xf>
    <xf numFmtId="0" fontId="27" fillId="0" borderId="51" xfId="21" applyFont="1" applyFill="1" applyBorder="1" applyAlignment="1">
      <alignment horizontal="center"/>
      <protection/>
    </xf>
    <xf numFmtId="169" fontId="11" fillId="0" borderId="67" xfId="21" applyNumberFormat="1" applyFont="1" applyFill="1" applyBorder="1" applyAlignment="1">
      <alignment horizontal="left"/>
      <protection/>
    </xf>
    <xf numFmtId="0" fontId="27" fillId="0" borderId="56" xfId="21" applyFont="1" applyFill="1" applyBorder="1" applyAlignment="1">
      <alignment horizontal="center"/>
      <protection/>
    </xf>
    <xf numFmtId="0" fontId="27" fillId="0" borderId="58" xfId="21" applyFont="1" applyFill="1" applyBorder="1" applyAlignment="1">
      <alignment horizontal="center"/>
      <protection/>
    </xf>
    <xf numFmtId="0" fontId="27" fillId="0" borderId="68" xfId="21" applyFont="1" applyFill="1" applyBorder="1" applyAlignment="1">
      <alignment horizontal="center"/>
      <protection/>
    </xf>
    <xf numFmtId="0" fontId="27" fillId="0" borderId="59" xfId="21" applyFont="1" applyFill="1" applyBorder="1" applyAlignment="1">
      <alignment horizontal="center"/>
      <protection/>
    </xf>
    <xf numFmtId="169" fontId="26" fillId="0" borderId="62" xfId="21" applyNumberFormat="1" applyFont="1" applyFill="1" applyBorder="1" applyAlignment="1">
      <alignment horizontal="center"/>
      <protection/>
    </xf>
    <xf numFmtId="169" fontId="26" fillId="0" borderId="0" xfId="21" applyNumberFormat="1" applyFont="1" applyFill="1" applyBorder="1" applyAlignment="1">
      <alignment horizontal="left"/>
      <protection/>
    </xf>
    <xf numFmtId="169" fontId="27" fillId="0" borderId="41" xfId="21" applyNumberFormat="1" applyFont="1" applyFill="1" applyBorder="1" applyAlignment="1">
      <alignment horizontal="center"/>
      <protection/>
    </xf>
    <xf numFmtId="169" fontId="27" fillId="0" borderId="61" xfId="21" applyNumberFormat="1" applyFont="1" applyFill="1" applyBorder="1" applyAlignment="1">
      <alignment horizontal="center"/>
      <protection/>
    </xf>
    <xf numFmtId="169" fontId="10" fillId="0" borderId="0" xfId="21" applyNumberFormat="1" applyFont="1" applyFill="1" applyBorder="1">
      <alignment/>
      <protection/>
    </xf>
    <xf numFmtId="169" fontId="32" fillId="0" borderId="0" xfId="21" applyNumberFormat="1" applyFont="1" applyFill="1" applyBorder="1" applyAlignment="1">
      <alignment horizontal="center"/>
      <protection/>
    </xf>
    <xf numFmtId="169" fontId="33" fillId="0" borderId="0" xfId="21" applyNumberFormat="1" applyFont="1" applyFill="1" applyBorder="1" applyAlignment="1">
      <alignment horizontal="center"/>
      <protection/>
    </xf>
    <xf numFmtId="0" fontId="11" fillId="0" borderId="69" xfId="21" applyFont="1" applyFill="1" applyBorder="1">
      <alignment/>
      <protection/>
    </xf>
    <xf numFmtId="0" fontId="11" fillId="0" borderId="22" xfId="21" applyFont="1" applyFill="1" applyBorder="1" applyAlignment="1">
      <alignment horizontal="center"/>
      <protection/>
    </xf>
    <xf numFmtId="169" fontId="27" fillId="0" borderId="0" xfId="21" applyNumberFormat="1" applyFont="1" applyFill="1" applyAlignment="1">
      <alignment/>
      <protection/>
    </xf>
    <xf numFmtId="0" fontId="26" fillId="0" borderId="70" xfId="21" applyFont="1" applyFill="1" applyBorder="1">
      <alignment/>
      <protection/>
    </xf>
    <xf numFmtId="0" fontId="26" fillId="0" borderId="71" xfId="21" applyFont="1" applyFill="1" applyBorder="1" applyAlignment="1">
      <alignment horizontal="center"/>
      <protection/>
    </xf>
    <xf numFmtId="169" fontId="26" fillId="0" borderId="72" xfId="21" applyNumberFormat="1" applyFont="1" applyFill="1" applyBorder="1" applyAlignment="1">
      <alignment horizontal="center"/>
      <protection/>
    </xf>
    <xf numFmtId="169" fontId="26" fillId="0" borderId="73" xfId="21" applyNumberFormat="1" applyFont="1" applyFill="1" applyBorder="1" applyAlignment="1">
      <alignment horizontal="center"/>
      <protection/>
    </xf>
    <xf numFmtId="169" fontId="26" fillId="0" borderId="74" xfId="21" applyNumberFormat="1" applyFont="1" applyFill="1" applyBorder="1" applyAlignment="1">
      <alignment horizontal="center"/>
      <protection/>
    </xf>
    <xf numFmtId="169" fontId="19" fillId="0" borderId="71" xfId="21" applyNumberFormat="1" applyFont="1" applyFill="1" applyBorder="1" applyAlignment="1">
      <alignment horizontal="center"/>
      <protection/>
    </xf>
    <xf numFmtId="0" fontId="19" fillId="0" borderId="75" xfId="21" applyFont="1" applyFill="1" applyBorder="1" applyAlignment="1">
      <alignment horizontal="center" wrapText="1"/>
      <protection/>
    </xf>
    <xf numFmtId="0" fontId="19" fillId="0" borderId="76" xfId="21" applyFont="1" applyFill="1" applyBorder="1" applyAlignment="1">
      <alignment horizontal="center" wrapText="1"/>
      <protection/>
    </xf>
    <xf numFmtId="169" fontId="26" fillId="0" borderId="77" xfId="21" applyNumberFormat="1" applyFont="1" applyFill="1" applyBorder="1" applyAlignment="1">
      <alignment horizontal="center"/>
      <protection/>
    </xf>
    <xf numFmtId="169" fontId="11" fillId="0" borderId="53" xfId="21" applyNumberFormat="1" applyFont="1" applyFill="1" applyBorder="1" applyAlignment="1">
      <alignment horizontal="center"/>
      <protection/>
    </xf>
    <xf numFmtId="169" fontId="11" fillId="0" borderId="78" xfId="21" applyNumberFormat="1" applyFont="1" applyFill="1" applyBorder="1" applyAlignment="1">
      <alignment horizontal="center"/>
      <protection/>
    </xf>
    <xf numFmtId="169" fontId="11" fillId="0" borderId="3" xfId="21" applyNumberFormat="1" applyFont="1" applyFill="1" applyBorder="1" applyAlignment="1">
      <alignment horizontal="center"/>
      <protection/>
    </xf>
    <xf numFmtId="169" fontId="11" fillId="0" borderId="79" xfId="21" applyNumberFormat="1" applyFont="1" applyFill="1" applyBorder="1" applyAlignment="1">
      <alignment horizontal="center"/>
      <protection/>
    </xf>
    <xf numFmtId="169" fontId="27" fillId="0" borderId="80" xfId="21" applyNumberFormat="1" applyFont="1" applyFill="1" applyBorder="1" applyAlignment="1">
      <alignment horizontal="center"/>
      <protection/>
    </xf>
    <xf numFmtId="169" fontId="11" fillId="0" borderId="81" xfId="21" applyNumberFormat="1" applyFont="1" applyFill="1" applyBorder="1" applyAlignment="1">
      <alignment horizontal="center"/>
      <protection/>
    </xf>
    <xf numFmtId="169" fontId="11" fillId="0" borderId="82" xfId="21" applyNumberFormat="1" applyFont="1" applyFill="1" applyBorder="1" applyAlignment="1">
      <alignment horizontal="center"/>
      <protection/>
    </xf>
    <xf numFmtId="169" fontId="26" fillId="0" borderId="6" xfId="21" applyNumberFormat="1" applyFont="1" applyFill="1" applyBorder="1" applyAlignment="1">
      <alignment horizontal="center"/>
      <protection/>
    </xf>
    <xf numFmtId="169" fontId="11" fillId="0" borderId="83" xfId="21" applyNumberFormat="1" applyFont="1" applyFill="1" applyBorder="1" applyAlignment="1">
      <alignment horizontal="center"/>
      <protection/>
    </xf>
    <xf numFmtId="169" fontId="11" fillId="0" borderId="84" xfId="21" applyNumberFormat="1" applyFont="1" applyFill="1" applyBorder="1" applyAlignment="1">
      <alignment horizontal="center"/>
      <protection/>
    </xf>
    <xf numFmtId="169" fontId="27" fillId="0" borderId="85" xfId="21" applyNumberFormat="1" applyFont="1" applyFill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169" fontId="11" fillId="0" borderId="86" xfId="21" applyNumberFormat="1" applyFont="1" applyFill="1" applyBorder="1" applyAlignment="1">
      <alignment horizontal="center"/>
      <protection/>
    </xf>
    <xf numFmtId="169" fontId="11" fillId="0" borderId="87" xfId="21" applyNumberFormat="1" applyFont="1" applyFill="1" applyBorder="1" applyAlignment="1">
      <alignment horizontal="center"/>
      <protection/>
    </xf>
    <xf numFmtId="169" fontId="11" fillId="0" borderId="88" xfId="21" applyNumberFormat="1" applyFont="1" applyFill="1" applyBorder="1" applyAlignment="1">
      <alignment horizontal="center"/>
      <protection/>
    </xf>
    <xf numFmtId="169" fontId="11" fillId="0" borderId="89" xfId="21" applyNumberFormat="1" applyFont="1" applyFill="1" applyBorder="1" applyAlignment="1">
      <alignment horizontal="center"/>
      <protection/>
    </xf>
    <xf numFmtId="169" fontId="27" fillId="0" borderId="90" xfId="21" applyNumberFormat="1" applyFont="1" applyFill="1" applyBorder="1" applyAlignment="1">
      <alignment horizontal="center"/>
      <protection/>
    </xf>
    <xf numFmtId="169" fontId="27" fillId="0" borderId="91" xfId="21" applyNumberFormat="1" applyFont="1" applyFill="1" applyBorder="1" applyAlignment="1">
      <alignment horizontal="center"/>
      <protection/>
    </xf>
    <xf numFmtId="169" fontId="27" fillId="0" borderId="86" xfId="21" applyNumberFormat="1" applyFont="1" applyFill="1" applyBorder="1" applyAlignment="1">
      <alignment horizontal="center"/>
      <protection/>
    </xf>
    <xf numFmtId="169" fontId="26" fillId="0" borderId="92" xfId="21" applyNumberFormat="1" applyFont="1" applyFill="1" applyBorder="1" applyAlignment="1">
      <alignment horizontal="center"/>
      <protection/>
    </xf>
    <xf numFmtId="171" fontId="10" fillId="0" borderId="0" xfId="21" applyNumberFormat="1" applyFont="1" applyFill="1" applyAlignment="1">
      <alignment horizontal="center"/>
      <protection/>
    </xf>
    <xf numFmtId="0" fontId="26" fillId="0" borderId="0" xfId="21" applyFont="1" applyFill="1" applyBorder="1" applyAlignment="1">
      <alignment horizontal="left"/>
      <protection/>
    </xf>
    <xf numFmtId="169" fontId="11" fillId="0" borderId="69" xfId="21" applyNumberFormat="1" applyFont="1" applyFill="1" applyBorder="1" applyAlignment="1">
      <alignment horizontal="center"/>
      <protection/>
    </xf>
    <xf numFmtId="169" fontId="11" fillId="0" borderId="22" xfId="21" applyNumberFormat="1" applyFont="1" applyFill="1" applyBorder="1" applyAlignment="1">
      <alignment horizontal="center"/>
      <protection/>
    </xf>
    <xf numFmtId="169" fontId="11" fillId="0" borderId="93" xfId="21" applyNumberFormat="1" applyFont="1" applyFill="1" applyBorder="1" applyAlignment="1">
      <alignment horizontal="center"/>
      <protection/>
    </xf>
    <xf numFmtId="169" fontId="27" fillId="0" borderId="22" xfId="21" applyNumberFormat="1" applyFont="1" applyFill="1" applyBorder="1" applyAlignment="1">
      <alignment horizontal="center"/>
      <protection/>
    </xf>
    <xf numFmtId="169" fontId="27" fillId="0" borderId="94" xfId="21" applyNumberFormat="1" applyFont="1" applyFill="1" applyBorder="1" applyAlignment="1">
      <alignment horizontal="center"/>
      <protection/>
    </xf>
    <xf numFmtId="169" fontId="27" fillId="0" borderId="95" xfId="21" applyNumberFormat="1" applyFont="1" applyFill="1" applyBorder="1" applyAlignment="1">
      <alignment horizontal="center"/>
      <protection/>
    </xf>
    <xf numFmtId="169" fontId="27" fillId="0" borderId="81" xfId="21" applyNumberFormat="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left"/>
      <protection/>
    </xf>
    <xf numFmtId="169" fontId="11" fillId="0" borderId="96" xfId="21" applyNumberFormat="1" applyFont="1" applyFill="1" applyBorder="1" applyAlignment="1">
      <alignment horizontal="center"/>
      <protection/>
    </xf>
    <xf numFmtId="169" fontId="11" fillId="0" borderId="97" xfId="21" applyNumberFormat="1" applyFont="1" applyFill="1" applyBorder="1" applyAlignment="1">
      <alignment horizontal="center"/>
      <protection/>
    </xf>
    <xf numFmtId="169" fontId="27" fillId="0" borderId="84" xfId="21" applyNumberFormat="1" applyFont="1" applyFill="1" applyBorder="1" applyAlignment="1">
      <alignment horizontal="center"/>
      <protection/>
    </xf>
    <xf numFmtId="169" fontId="11" fillId="0" borderId="70" xfId="21" applyNumberFormat="1" applyFont="1" applyFill="1" applyBorder="1" applyAlignment="1">
      <alignment horizontal="center"/>
      <protection/>
    </xf>
    <xf numFmtId="169" fontId="11" fillId="0" borderId="71" xfId="21" applyNumberFormat="1" applyFont="1" applyFill="1" applyBorder="1" applyAlignment="1">
      <alignment horizontal="center"/>
      <protection/>
    </xf>
    <xf numFmtId="169" fontId="11" fillId="0" borderId="98" xfId="21" applyNumberFormat="1" applyFont="1" applyFill="1" applyBorder="1" applyAlignment="1">
      <alignment horizontal="center"/>
      <protection/>
    </xf>
    <xf numFmtId="169" fontId="27" fillId="0" borderId="71" xfId="21" applyNumberFormat="1" applyFont="1" applyFill="1" applyBorder="1" applyAlignment="1">
      <alignment horizontal="center"/>
      <protection/>
    </xf>
    <xf numFmtId="169" fontId="27" fillId="0" borderId="92" xfId="21" applyNumberFormat="1" applyFont="1" applyFill="1" applyBorder="1" applyAlignment="1">
      <alignment horizontal="center"/>
      <protection/>
    </xf>
    <xf numFmtId="0" fontId="26" fillId="0" borderId="0" xfId="21" applyFont="1" applyFill="1">
      <alignment/>
      <protection/>
    </xf>
    <xf numFmtId="9" fontId="27" fillId="0" borderId="0" xfId="23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center"/>
      <protection/>
    </xf>
    <xf numFmtId="9" fontId="27" fillId="0" borderId="0" xfId="21" applyNumberFormat="1" applyFont="1" applyFill="1" applyBorder="1" applyAlignment="1">
      <alignment horizontal="center"/>
      <protection/>
    </xf>
    <xf numFmtId="171" fontId="27" fillId="0" borderId="0" xfId="21" applyNumberFormat="1" applyFont="1" applyFill="1" applyAlignment="1">
      <alignment horizontal="center"/>
      <protection/>
    </xf>
    <xf numFmtId="0" fontId="28" fillId="0" borderId="0" xfId="21" applyFont="1" applyFill="1" applyBorder="1" applyAlignment="1">
      <alignment horizontal="center"/>
      <protection/>
    </xf>
    <xf numFmtId="169" fontId="28" fillId="0" borderId="0" xfId="21" applyNumberFormat="1" applyFont="1" applyFill="1" applyBorder="1" applyAlignment="1">
      <alignment horizontal="center"/>
      <protection/>
    </xf>
    <xf numFmtId="169" fontId="27" fillId="0" borderId="0" xfId="23" applyNumberFormat="1" applyFont="1" applyFill="1" applyBorder="1" applyAlignment="1">
      <alignment horizontal="center"/>
    </xf>
    <xf numFmtId="0" fontId="19" fillId="0" borderId="39" xfId="21" applyFont="1" applyFill="1" applyBorder="1" applyAlignment="1">
      <alignment horizontal="center"/>
      <protection/>
    </xf>
    <xf numFmtId="0" fontId="19" fillId="0" borderId="40" xfId="21" applyFont="1" applyFill="1" applyBorder="1" applyAlignment="1">
      <alignment horizontal="center"/>
      <protection/>
    </xf>
    <xf numFmtId="0" fontId="19" fillId="0" borderId="63" xfId="21" applyFont="1" applyFill="1" applyBorder="1" applyAlignment="1">
      <alignment horizontal="center"/>
      <protection/>
    </xf>
    <xf numFmtId="0" fontId="19" fillId="0" borderId="38" xfId="21" applyFont="1" applyFill="1" applyBorder="1" applyAlignment="1">
      <alignment horizontal="center" wrapText="1"/>
      <protection/>
    </xf>
    <xf numFmtId="169" fontId="26" fillId="0" borderId="99" xfId="21" applyNumberFormat="1" applyFont="1" applyFill="1" applyBorder="1" applyAlignment="1">
      <alignment horizontal="center"/>
      <protection/>
    </xf>
    <xf numFmtId="169" fontId="26" fillId="0" borderId="0" xfId="21" applyNumberFormat="1" applyFont="1" applyFill="1" applyBorder="1">
      <alignment/>
      <protection/>
    </xf>
    <xf numFmtId="169" fontId="11" fillId="0" borderId="38" xfId="21" applyNumberFormat="1" applyFont="1" applyFill="1" applyBorder="1" applyAlignment="1">
      <alignment horizontal="center"/>
      <protection/>
    </xf>
    <xf numFmtId="169" fontId="11" fillId="0" borderId="6" xfId="21" applyNumberFormat="1" applyFont="1" applyFill="1" applyBorder="1" applyAlignment="1">
      <alignment horizontal="center"/>
      <protection/>
    </xf>
    <xf numFmtId="169" fontId="11" fillId="0" borderId="62" xfId="21" applyNumberFormat="1" applyFont="1" applyFill="1" applyBorder="1" applyAlignment="1">
      <alignment horizontal="center"/>
      <protection/>
    </xf>
    <xf numFmtId="169" fontId="27" fillId="0" borderId="38" xfId="21" applyNumberFormat="1" applyFont="1" applyFill="1" applyBorder="1" applyAlignment="1">
      <alignment horizontal="center"/>
      <protection/>
    </xf>
    <xf numFmtId="169" fontId="27" fillId="0" borderId="8" xfId="21" applyNumberFormat="1" applyFont="1" applyFill="1" applyBorder="1" applyAlignment="1">
      <alignment horizontal="center"/>
      <protection/>
    </xf>
    <xf numFmtId="169" fontId="27" fillId="0" borderId="55" xfId="21" applyNumberFormat="1" applyFont="1" applyFill="1" applyBorder="1" applyAlignment="1">
      <alignment horizontal="center"/>
      <protection/>
    </xf>
    <xf numFmtId="169" fontId="27" fillId="0" borderId="60" xfId="21" applyNumberFormat="1" applyFont="1" applyFill="1" applyBorder="1" applyAlignment="1">
      <alignment horizontal="center"/>
      <protection/>
    </xf>
    <xf numFmtId="169" fontId="27" fillId="0" borderId="68" xfId="21" applyNumberFormat="1" applyFont="1" applyFill="1" applyBorder="1" applyAlignment="1">
      <alignment horizontal="center"/>
      <protection/>
    </xf>
    <xf numFmtId="169" fontId="11" fillId="0" borderId="100" xfId="21" applyNumberFormat="1" applyFont="1" applyFill="1" applyBorder="1" applyAlignment="1">
      <alignment horizontal="center"/>
      <protection/>
    </xf>
    <xf numFmtId="169" fontId="27" fillId="0" borderId="101" xfId="21" applyNumberFormat="1" applyFont="1" applyFill="1" applyBorder="1" applyAlignment="1">
      <alignment horizontal="center"/>
      <protection/>
    </xf>
    <xf numFmtId="49" fontId="11" fillId="0" borderId="0" xfId="21" applyNumberFormat="1" applyFont="1" applyFill="1">
      <alignment/>
      <protection/>
    </xf>
    <xf numFmtId="169" fontId="27" fillId="0" borderId="0" xfId="21" applyNumberFormat="1" applyFont="1" applyFill="1" applyAlignment="1" applyProtection="1">
      <alignment horizontal="center"/>
      <protection hidden="1"/>
    </xf>
    <xf numFmtId="169" fontId="11" fillId="0" borderId="0" xfId="21" applyNumberFormat="1" applyFont="1" applyFill="1" applyAlignment="1" applyProtection="1">
      <alignment horizontal="center"/>
      <protection hidden="1"/>
    </xf>
    <xf numFmtId="0" fontId="0" fillId="0" borderId="38" xfId="21" applyFont="1" applyFill="1" applyBorder="1">
      <alignment/>
      <protection/>
    </xf>
    <xf numFmtId="0" fontId="0" fillId="0" borderId="62" xfId="21" applyFont="1" applyFill="1" applyBorder="1" applyAlignment="1">
      <alignment horizontal="center"/>
      <protection/>
    </xf>
    <xf numFmtId="0" fontId="8" fillId="0" borderId="60" xfId="21" applyFont="1" applyFill="1" applyBorder="1">
      <alignment/>
      <protection/>
    </xf>
    <xf numFmtId="0" fontId="8" fillId="0" borderId="48" xfId="21" applyFont="1" applyFill="1" applyBorder="1" applyAlignment="1">
      <alignment horizontal="center"/>
      <protection/>
    </xf>
    <xf numFmtId="0" fontId="19" fillId="0" borderId="39" xfId="21" applyFont="1" applyFill="1" applyBorder="1" applyAlignment="1">
      <alignment horizontal="center" wrapText="1"/>
      <protection/>
    </xf>
    <xf numFmtId="0" fontId="11" fillId="0" borderId="45" xfId="21" applyFont="1" applyFill="1" applyBorder="1">
      <alignment/>
      <protection/>
    </xf>
    <xf numFmtId="169" fontId="11" fillId="0" borderId="102" xfId="21" applyNumberFormat="1" applyFont="1" applyFill="1" applyBorder="1" applyAlignment="1">
      <alignment horizontal="center"/>
      <protection/>
    </xf>
    <xf numFmtId="0" fontId="27" fillId="0" borderId="46" xfId="21" applyFont="1" applyFill="1" applyBorder="1" applyAlignment="1">
      <alignment horizontal="center"/>
      <protection/>
    </xf>
    <xf numFmtId="0" fontId="27" fillId="0" borderId="54" xfId="21" applyFont="1" applyFill="1" applyBorder="1" applyAlignment="1">
      <alignment horizontal="center"/>
      <protection/>
    </xf>
    <xf numFmtId="0" fontId="11" fillId="0" borderId="52" xfId="21" applyFont="1" applyFill="1" applyBorder="1" applyAlignment="1">
      <alignment horizontal="left"/>
      <protection/>
    </xf>
    <xf numFmtId="169" fontId="11" fillId="0" borderId="21" xfId="21" applyNumberFormat="1" applyFont="1" applyFill="1" applyBorder="1" applyAlignment="1">
      <alignment horizontal="center"/>
      <protection/>
    </xf>
    <xf numFmtId="169" fontId="10" fillId="0" borderId="9" xfId="21" applyNumberFormat="1" applyFont="1" applyFill="1" applyBorder="1" applyAlignment="1">
      <alignment horizontal="center"/>
      <protection/>
    </xf>
    <xf numFmtId="0" fontId="11" fillId="0" borderId="56" xfId="21" applyFont="1" applyFill="1" applyBorder="1" applyAlignment="1">
      <alignment horizontal="left"/>
      <protection/>
    </xf>
    <xf numFmtId="169" fontId="11" fillId="0" borderId="103" xfId="21" applyNumberFormat="1" applyFont="1" applyFill="1" applyBorder="1" applyAlignment="1">
      <alignment horizontal="center"/>
      <protection/>
    </xf>
    <xf numFmtId="169" fontId="27" fillId="0" borderId="100" xfId="21" applyNumberFormat="1" applyFont="1" applyFill="1" applyBorder="1" applyAlignment="1">
      <alignment horizontal="center"/>
      <protection/>
    </xf>
    <xf numFmtId="169" fontId="27" fillId="0" borderId="54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center"/>
      <protection/>
    </xf>
    <xf numFmtId="169" fontId="27" fillId="0" borderId="104" xfId="21" applyNumberFormat="1" applyFont="1" applyFill="1" applyBorder="1" applyAlignment="1">
      <alignment horizontal="center"/>
      <protection/>
    </xf>
    <xf numFmtId="169" fontId="35" fillId="0" borderId="0" xfId="21" applyNumberFormat="1" applyFont="1" applyFill="1" applyBorder="1" applyAlignment="1">
      <alignment horizontal="center"/>
      <protection/>
    </xf>
    <xf numFmtId="1" fontId="27" fillId="0" borderId="20" xfId="23" applyNumberFormat="1" applyFont="1" applyFill="1" applyBorder="1" applyAlignment="1">
      <alignment horizontal="center"/>
    </xf>
    <xf numFmtId="1" fontId="27" fillId="0" borderId="46" xfId="23" applyNumberFormat="1" applyFont="1" applyFill="1" applyBorder="1" applyAlignment="1">
      <alignment horizontal="center"/>
    </xf>
    <xf numFmtId="1" fontId="27" fillId="0" borderId="13" xfId="21" applyNumberFormat="1" applyFont="1" applyFill="1" applyBorder="1" applyAlignment="1">
      <alignment horizontal="center"/>
      <protection/>
    </xf>
    <xf numFmtId="1" fontId="27" fillId="0" borderId="57" xfId="23" applyNumberFormat="1" applyFont="1" applyFill="1" applyBorder="1" applyAlignment="1">
      <alignment horizontal="center"/>
    </xf>
    <xf numFmtId="1" fontId="27" fillId="0" borderId="16" xfId="21" applyNumberFormat="1" applyFont="1" applyFill="1" applyBorder="1" applyAlignment="1">
      <alignment horizontal="center"/>
      <protection/>
    </xf>
    <xf numFmtId="169" fontId="36" fillId="0" borderId="0" xfId="21" applyNumberFormat="1" applyFont="1" applyFill="1" applyAlignment="1">
      <alignment horizontal="center"/>
      <protection/>
    </xf>
    <xf numFmtId="0" fontId="26" fillId="0" borderId="6" xfId="21" applyFont="1" applyFill="1" applyBorder="1" applyAlignment="1">
      <alignment horizontal="center" wrapText="1"/>
      <protection/>
    </xf>
    <xf numFmtId="169" fontId="11" fillId="0" borderId="55" xfId="21" applyNumberFormat="1" applyFont="1" applyFill="1" applyBorder="1" applyAlignment="1">
      <alignment horizontal="center"/>
      <protection/>
    </xf>
    <xf numFmtId="0" fontId="27" fillId="0" borderId="102" xfId="21" applyFont="1" applyFill="1" applyBorder="1" applyAlignment="1">
      <alignment horizontal="center"/>
      <protection/>
    </xf>
    <xf numFmtId="0" fontId="11" fillId="0" borderId="50" xfId="21" applyFont="1" applyFill="1" applyBorder="1" applyAlignment="1">
      <alignment horizontal="center"/>
      <protection/>
    </xf>
    <xf numFmtId="0" fontId="27" fillId="0" borderId="103" xfId="21" applyFont="1" applyFill="1" applyBorder="1" applyAlignment="1">
      <alignment horizontal="center"/>
      <protection/>
    </xf>
    <xf numFmtId="0" fontId="11" fillId="0" borderId="58" xfId="21" applyFont="1" applyFill="1" applyBorder="1" applyAlignment="1">
      <alignment horizontal="center"/>
      <protection/>
    </xf>
    <xf numFmtId="169" fontId="28" fillId="0" borderId="0" xfId="21" applyNumberFormat="1" applyFont="1" applyFill="1" applyAlignment="1" applyProtection="1">
      <alignment horizontal="center"/>
      <protection hidden="1"/>
    </xf>
    <xf numFmtId="0" fontId="37" fillId="0" borderId="4" xfId="21" applyFont="1" applyFill="1" applyBorder="1" applyAlignment="1">
      <alignment horizontal="right"/>
      <protection/>
    </xf>
    <xf numFmtId="169" fontId="38" fillId="0" borderId="0" xfId="21" applyNumberFormat="1" applyFont="1" applyFill="1" applyBorder="1">
      <alignment/>
      <protection/>
    </xf>
    <xf numFmtId="169" fontId="35" fillId="0" borderId="0" xfId="21" applyNumberFormat="1" applyFont="1" applyFill="1" applyBorder="1">
      <alignment/>
      <protection/>
    </xf>
    <xf numFmtId="169" fontId="26" fillId="0" borderId="105" xfId="21" applyNumberFormat="1" applyFont="1" applyFill="1" applyBorder="1" applyAlignment="1">
      <alignment horizontal="center"/>
      <protection/>
    </xf>
    <xf numFmtId="169" fontId="26" fillId="0" borderId="106" xfId="21" applyNumberFormat="1" applyFont="1" applyFill="1" applyBorder="1" applyAlignment="1">
      <alignment horizontal="center"/>
      <protection/>
    </xf>
    <xf numFmtId="0" fontId="19" fillId="0" borderId="41" xfId="21" applyFont="1" applyFill="1" applyBorder="1" applyAlignment="1">
      <alignment horizontal="center" wrapText="1"/>
      <protection/>
    </xf>
    <xf numFmtId="169" fontId="27" fillId="0" borderId="107" xfId="21" applyNumberFormat="1" applyFont="1" applyFill="1" applyBorder="1" applyAlignment="1">
      <alignment horizontal="center"/>
      <protection/>
    </xf>
    <xf numFmtId="169" fontId="27" fillId="0" borderId="53" xfId="21" applyNumberFormat="1" applyFont="1" applyFill="1" applyBorder="1" applyAlignment="1">
      <alignment horizontal="center"/>
      <protection/>
    </xf>
    <xf numFmtId="169" fontId="27" fillId="0" borderId="64" xfId="21" applyNumberFormat="1" applyFont="1" applyFill="1" applyBorder="1" applyAlignment="1">
      <alignment horizontal="center"/>
      <protection/>
    </xf>
    <xf numFmtId="0" fontId="27" fillId="0" borderId="107" xfId="21" applyFont="1" applyFill="1" applyBorder="1" applyAlignment="1">
      <alignment horizontal="center"/>
      <protection/>
    </xf>
    <xf numFmtId="0" fontId="27" fillId="0" borderId="53" xfId="21" applyFont="1" applyFill="1" applyBorder="1" applyAlignment="1">
      <alignment horizontal="center"/>
      <protection/>
    </xf>
    <xf numFmtId="0" fontId="27" fillId="0" borderId="15" xfId="21" applyFont="1" applyFill="1" applyBorder="1" applyAlignment="1">
      <alignment horizontal="center"/>
      <protection/>
    </xf>
    <xf numFmtId="0" fontId="27" fillId="0" borderId="67" xfId="21" applyFont="1" applyFill="1" applyBorder="1" applyAlignment="1">
      <alignment horizontal="center"/>
      <protection/>
    </xf>
    <xf numFmtId="0" fontId="27" fillId="0" borderId="57" xfId="21" applyFont="1" applyFill="1" applyBorder="1" applyAlignment="1">
      <alignment horizontal="center"/>
      <protection/>
    </xf>
    <xf numFmtId="0" fontId="27" fillId="0" borderId="16" xfId="21" applyFont="1" applyFill="1" applyBorder="1" applyAlignment="1">
      <alignment horizontal="center"/>
      <protection/>
    </xf>
    <xf numFmtId="0" fontId="19" fillId="0" borderId="63" xfId="21" applyFont="1" applyFill="1" applyBorder="1" applyAlignment="1">
      <alignment horizontal="center" wrapText="1"/>
      <protection/>
    </xf>
    <xf numFmtId="169" fontId="27" fillId="0" borderId="108" xfId="21" applyNumberFormat="1" applyFont="1" applyFill="1" applyBorder="1" applyAlignment="1">
      <alignment horizontal="center"/>
      <protection/>
    </xf>
    <xf numFmtId="169" fontId="27" fillId="0" borderId="20" xfId="21" applyNumberFormat="1" applyFont="1" applyFill="1" applyBorder="1" applyAlignment="1">
      <alignment horizontal="center" wrapText="1"/>
      <protection/>
    </xf>
    <xf numFmtId="1" fontId="27" fillId="0" borderId="57" xfId="21" applyNumberFormat="1" applyFont="1" applyFill="1" applyBorder="1" applyAlignment="1">
      <alignment horizontal="center"/>
      <protection/>
    </xf>
    <xf numFmtId="1" fontId="27" fillId="0" borderId="1" xfId="21" applyNumberFormat="1" applyFont="1" applyFill="1" applyBorder="1" applyAlignment="1">
      <alignment horizontal="center"/>
      <protection/>
    </xf>
    <xf numFmtId="1" fontId="27" fillId="0" borderId="101" xfId="21" applyNumberFormat="1" applyFont="1" applyFill="1" applyBorder="1" applyAlignment="1">
      <alignment horizontal="center"/>
      <protection/>
    </xf>
    <xf numFmtId="0" fontId="11" fillId="0" borderId="0" xfId="21" applyFont="1" applyFill="1" applyBorder="1" applyAlignment="1" applyProtection="1">
      <alignment horizontal="left"/>
      <protection/>
    </xf>
    <xf numFmtId="169" fontId="39" fillId="0" borderId="0" xfId="21" applyNumberFormat="1" applyFont="1" applyFill="1" applyBorder="1">
      <alignment/>
      <protection/>
    </xf>
    <xf numFmtId="169" fontId="39" fillId="0" borderId="0" xfId="21" applyNumberFormat="1" applyFont="1" applyFill="1" applyBorder="1" applyAlignment="1">
      <alignment horizontal="center"/>
      <protection/>
    </xf>
    <xf numFmtId="0" fontId="40" fillId="0" borderId="0" xfId="21" applyFont="1" applyFill="1" applyBorder="1" applyAlignment="1">
      <alignment horizontal="right"/>
      <protection/>
    </xf>
    <xf numFmtId="169" fontId="41" fillId="0" borderId="0" xfId="21" applyNumberFormat="1" applyFont="1" applyFill="1" applyBorder="1" applyAlignment="1">
      <alignment horizontal="center"/>
      <protection/>
    </xf>
    <xf numFmtId="169" fontId="27" fillId="0" borderId="40" xfId="21" applyNumberFormat="1" applyFont="1" applyFill="1" applyBorder="1" applyAlignment="1">
      <alignment horizontal="center"/>
      <protection/>
    </xf>
    <xf numFmtId="169" fontId="11" fillId="0" borderId="16" xfId="21" applyNumberFormat="1" applyFont="1" applyFill="1" applyBorder="1" applyAlignment="1">
      <alignment horizontal="center"/>
      <protection/>
    </xf>
    <xf numFmtId="169" fontId="28" fillId="0" borderId="0" xfId="21" applyNumberFormat="1" applyFont="1" applyFill="1">
      <alignment/>
      <protection/>
    </xf>
    <xf numFmtId="0" fontId="26" fillId="0" borderId="0" xfId="21" applyFont="1" applyFill="1" applyBorder="1" applyAlignment="1">
      <alignment horizontal="center" wrapText="1"/>
      <protection/>
    </xf>
    <xf numFmtId="0" fontId="27" fillId="0" borderId="6" xfId="21" applyFont="1" applyFill="1" applyBorder="1" applyAlignment="1">
      <alignment horizontal="center"/>
      <protection/>
    </xf>
    <xf numFmtId="169" fontId="27" fillId="0" borderId="99" xfId="21" applyNumberFormat="1" applyFont="1" applyFill="1" applyBorder="1" applyAlignment="1">
      <alignment horizontal="center"/>
      <protection/>
    </xf>
    <xf numFmtId="169" fontId="11" fillId="0" borderId="39" xfId="21" applyNumberFormat="1" applyFont="1" applyFill="1" applyBorder="1" applyAlignment="1">
      <alignment horizontal="center"/>
      <protection/>
    </xf>
    <xf numFmtId="169" fontId="11" fillId="0" borderId="40" xfId="21" applyNumberFormat="1" applyFont="1" applyFill="1" applyBorder="1" applyAlignment="1">
      <alignment horizontal="center"/>
      <protection/>
    </xf>
    <xf numFmtId="169" fontId="11" fillId="0" borderId="63" xfId="21" applyNumberFormat="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0" fontId="26" fillId="0" borderId="98" xfId="21" applyFont="1" applyFill="1" applyBorder="1" applyAlignment="1">
      <alignment horizontal="center"/>
      <protection/>
    </xf>
    <xf numFmtId="0" fontId="19" fillId="0" borderId="77" xfId="21" applyFont="1" applyFill="1" applyBorder="1" applyAlignment="1">
      <alignment horizontal="center" wrapText="1"/>
      <protection/>
    </xf>
    <xf numFmtId="0" fontId="19" fillId="0" borderId="94" xfId="21" applyFont="1" applyFill="1" applyBorder="1" applyAlignment="1">
      <alignment horizontal="center" wrapText="1"/>
      <protection/>
    </xf>
    <xf numFmtId="0" fontId="19" fillId="0" borderId="95" xfId="21" applyFont="1" applyFill="1" applyBorder="1" applyAlignment="1">
      <alignment horizontal="center" wrapText="1"/>
      <protection/>
    </xf>
    <xf numFmtId="0" fontId="27" fillId="0" borderId="95" xfId="21" applyFont="1" applyFill="1" applyBorder="1" applyAlignment="1">
      <alignment horizontal="center" wrapText="1"/>
      <protection/>
    </xf>
    <xf numFmtId="0" fontId="27" fillId="0" borderId="81" xfId="21" applyFont="1" applyFill="1" applyBorder="1" applyAlignment="1">
      <alignment horizontal="center"/>
      <protection/>
    </xf>
    <xf numFmtId="169" fontId="11" fillId="0" borderId="109" xfId="21" applyNumberFormat="1" applyFont="1" applyFill="1" applyBorder="1" applyAlignment="1">
      <alignment horizontal="center"/>
      <protection/>
    </xf>
    <xf numFmtId="169" fontId="11" fillId="0" borderId="7" xfId="21" applyNumberFormat="1" applyFont="1" applyFill="1" applyBorder="1" applyAlignment="1">
      <alignment horizontal="center"/>
      <protection/>
    </xf>
    <xf numFmtId="0" fontId="27" fillId="0" borderId="91" xfId="21" applyFont="1" applyFill="1" applyBorder="1" applyAlignment="1">
      <alignment horizontal="center"/>
      <protection/>
    </xf>
    <xf numFmtId="0" fontId="27" fillId="0" borderId="86" xfId="21" applyFont="1" applyFill="1" applyBorder="1" applyAlignment="1">
      <alignment horizontal="center"/>
      <protection/>
    </xf>
    <xf numFmtId="0" fontId="27" fillId="0" borderId="92" xfId="21" applyFont="1" applyFill="1" applyBorder="1" applyAlignment="1">
      <alignment horizontal="center"/>
      <protection/>
    </xf>
    <xf numFmtId="0" fontId="27" fillId="0" borderId="80" xfId="21" applyFont="1" applyFill="1" applyBorder="1" applyAlignment="1">
      <alignment horizontal="center"/>
      <protection/>
    </xf>
    <xf numFmtId="0" fontId="27" fillId="0" borderId="110" xfId="21" applyFont="1" applyFill="1" applyBorder="1" applyAlignment="1">
      <alignment horizontal="center"/>
      <protection/>
    </xf>
    <xf numFmtId="0" fontId="27" fillId="0" borderId="85" xfId="21" applyFont="1" applyFill="1" applyBorder="1" applyAlignment="1">
      <alignment horizontal="center"/>
      <protection/>
    </xf>
    <xf numFmtId="0" fontId="27" fillId="0" borderId="20" xfId="21" applyFont="1" applyFill="1" applyBorder="1" applyAlignment="1">
      <alignment horizontal="center"/>
      <protection/>
    </xf>
    <xf numFmtId="0" fontId="27" fillId="0" borderId="0" xfId="21" applyFont="1" applyFill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1" fillId="0" borderId="0" xfId="21" applyFont="1" applyFill="1">
      <alignment/>
      <protection/>
    </xf>
    <xf numFmtId="169" fontId="27" fillId="0" borderId="107" xfId="21" applyNumberFormat="1" applyFont="1" applyFill="1" applyBorder="1" applyAlignment="1">
      <alignment horizontal="center" wrapText="1"/>
      <protection/>
    </xf>
    <xf numFmtId="169" fontId="27" fillId="0" borderId="53" xfId="21" applyNumberFormat="1" applyFont="1" applyFill="1" applyBorder="1" applyAlignment="1">
      <alignment horizontal="center" wrapText="1"/>
      <protection/>
    </xf>
    <xf numFmtId="169" fontId="27" fillId="0" borderId="15" xfId="21" applyNumberFormat="1" applyFont="1" applyFill="1" applyBorder="1" applyAlignment="1">
      <alignment horizontal="center" wrapText="1"/>
      <protection/>
    </xf>
    <xf numFmtId="169" fontId="27" fillId="0" borderId="64" xfId="21" applyNumberFormat="1" applyFont="1" applyFill="1" applyBorder="1" applyAlignment="1">
      <alignment horizontal="center" wrapText="1"/>
      <protection/>
    </xf>
    <xf numFmtId="169" fontId="11" fillId="0" borderId="13" xfId="21" applyNumberFormat="1" applyFont="1" applyFill="1" applyBorder="1" applyAlignment="1">
      <alignment horizontal="center" wrapText="1"/>
      <protection/>
    </xf>
    <xf numFmtId="169" fontId="27" fillId="0" borderId="67" xfId="21" applyNumberFormat="1" applyFont="1" applyFill="1" applyBorder="1" applyAlignment="1">
      <alignment horizontal="center"/>
      <protection/>
    </xf>
    <xf numFmtId="169" fontId="11" fillId="0" borderId="16" xfId="21" applyNumberFormat="1" applyFont="1" applyFill="1" applyBorder="1" applyAlignment="1">
      <alignment horizontal="center" wrapText="1"/>
      <protection/>
    </xf>
    <xf numFmtId="9" fontId="11" fillId="0" borderId="0" xfId="23" applyNumberFormat="1" applyFont="1" applyFill="1" applyAlignment="1">
      <alignment horizontal="center"/>
    </xf>
    <xf numFmtId="9" fontId="19" fillId="0" borderId="0" xfId="21" applyNumberFormat="1" applyFont="1" applyFill="1" applyAlignment="1">
      <alignment horizontal="center"/>
      <protection/>
    </xf>
    <xf numFmtId="0" fontId="26" fillId="0" borderId="40" xfId="21" applyFont="1" applyFill="1" applyBorder="1" applyAlignment="1">
      <alignment horizontal="center" wrapText="1"/>
      <protection/>
    </xf>
    <xf numFmtId="0" fontId="26" fillId="0" borderId="0" xfId="21" applyFont="1" applyFill="1" applyAlignment="1">
      <alignment horizontal="left"/>
      <protection/>
    </xf>
    <xf numFmtId="0" fontId="26" fillId="0" borderId="0" xfId="21" applyFont="1" applyFill="1" applyAlignment="1">
      <alignment horizontal="center"/>
      <protection/>
    </xf>
    <xf numFmtId="0" fontId="19" fillId="0" borderId="0" xfId="21" applyFont="1" applyFill="1" applyAlignment="1">
      <alignment horizontal="center"/>
      <protection/>
    </xf>
    <xf numFmtId="0" fontId="27" fillId="0" borderId="0" xfId="21" applyFont="1" applyFill="1" applyAlignment="1" applyProtection="1">
      <alignment horizontal="center"/>
      <protection hidden="1"/>
    </xf>
    <xf numFmtId="0" fontId="11" fillId="0" borderId="0" xfId="21" applyFont="1" applyFill="1" applyAlignment="1" applyProtection="1">
      <alignment horizontal="center"/>
      <protection hidden="1"/>
    </xf>
    <xf numFmtId="0" fontId="11" fillId="0" borderId="49" xfId="21" applyFont="1" applyFill="1" applyBorder="1" applyAlignment="1">
      <alignment horizontal="left"/>
      <protection/>
    </xf>
    <xf numFmtId="169" fontId="11" fillId="0" borderId="111" xfId="21" applyNumberFormat="1" applyFont="1" applyFill="1" applyBorder="1" applyAlignment="1">
      <alignment horizontal="center"/>
      <protection/>
    </xf>
    <xf numFmtId="169" fontId="11" fillId="0" borderId="112" xfId="21" applyNumberFormat="1" applyFont="1" applyFill="1" applyBorder="1" applyAlignment="1">
      <alignment horizontal="center"/>
      <protection/>
    </xf>
    <xf numFmtId="169" fontId="11" fillId="0" borderId="113" xfId="21" applyNumberFormat="1" applyFont="1" applyFill="1" applyBorder="1" applyAlignment="1">
      <alignment horizontal="center"/>
      <protection/>
    </xf>
    <xf numFmtId="0" fontId="27" fillId="0" borderId="13" xfId="21" applyFont="1" applyFill="1" applyBorder="1" applyAlignment="1">
      <alignment horizontal="center"/>
      <protection/>
    </xf>
    <xf numFmtId="0" fontId="11" fillId="0" borderId="47" xfId="21" applyFont="1" applyFill="1" applyBorder="1" applyAlignment="1">
      <alignment horizontal="left"/>
      <protection/>
    </xf>
    <xf numFmtId="169" fontId="11" fillId="0" borderId="114" xfId="21" applyNumberFormat="1" applyFont="1" applyFill="1" applyBorder="1" applyAlignment="1">
      <alignment horizontal="center"/>
      <protection/>
    </xf>
    <xf numFmtId="0" fontId="27" fillId="0" borderId="104" xfId="21" applyFont="1" applyFill="1" applyBorder="1" applyAlignment="1">
      <alignment horizontal="center"/>
      <protection/>
    </xf>
    <xf numFmtId="169" fontId="11" fillId="0" borderId="115" xfId="21" applyNumberFormat="1" applyFont="1" applyFill="1" applyBorder="1" applyAlignment="1">
      <alignment horizontal="center"/>
      <protection/>
    </xf>
    <xf numFmtId="0" fontId="19" fillId="0" borderId="2" xfId="21" applyFont="1" applyFill="1" applyBorder="1" applyAlignment="1">
      <alignment horizontal="center"/>
      <protection/>
    </xf>
    <xf numFmtId="49" fontId="11" fillId="0" borderId="0" xfId="21" applyNumberFormat="1" applyFont="1" applyFill="1" applyBorder="1" applyAlignment="1" applyProtection="1">
      <alignment horizontal="left"/>
      <protection/>
    </xf>
    <xf numFmtId="0" fontId="11" fillId="0" borderId="0" xfId="21" applyFont="1" applyFill="1" applyBorder="1" applyAlignment="1" applyProtection="1" quotePrefix="1">
      <alignment horizontal="left"/>
      <protection/>
    </xf>
    <xf numFmtId="0" fontId="11" fillId="0" borderId="93" xfId="21" applyFont="1" applyFill="1" applyBorder="1" applyAlignment="1">
      <alignment horizontal="center"/>
      <protection/>
    </xf>
    <xf numFmtId="169" fontId="19" fillId="0" borderId="76" xfId="21" applyNumberFormat="1" applyFont="1" applyFill="1" applyBorder="1" applyAlignment="1">
      <alignment horizontal="center"/>
      <protection/>
    </xf>
    <xf numFmtId="169" fontId="26" fillId="0" borderId="116" xfId="21" applyNumberFormat="1" applyFont="1" applyFill="1" applyBorder="1" applyAlignment="1">
      <alignment horizontal="center"/>
      <protection/>
    </xf>
    <xf numFmtId="169" fontId="26" fillId="0" borderId="117" xfId="21" applyNumberFormat="1" applyFont="1" applyFill="1" applyBorder="1" applyAlignment="1">
      <alignment horizontal="center"/>
      <protection/>
    </xf>
    <xf numFmtId="169" fontId="26" fillId="0" borderId="118" xfId="21" applyNumberFormat="1" applyFont="1" applyFill="1" applyBorder="1" applyAlignment="1">
      <alignment horizontal="center"/>
      <protection/>
    </xf>
    <xf numFmtId="169" fontId="11" fillId="0" borderId="119" xfId="21" applyNumberFormat="1" applyFont="1" applyFill="1" applyBorder="1" applyAlignment="1">
      <alignment horizontal="center"/>
      <protection/>
    </xf>
    <xf numFmtId="169" fontId="19" fillId="0" borderId="46" xfId="21" applyNumberFormat="1" applyFont="1" applyFill="1" applyBorder="1" applyAlignment="1">
      <alignment horizontal="center"/>
      <protection/>
    </xf>
    <xf numFmtId="0" fontId="27" fillId="0" borderId="80" xfId="21" applyFont="1" applyFill="1" applyBorder="1" applyAlignment="1">
      <alignment horizontal="center" wrapText="1"/>
      <protection/>
    </xf>
    <xf numFmtId="0" fontId="27" fillId="0" borderId="46" xfId="21" applyFont="1" applyFill="1" applyBorder="1" applyAlignment="1">
      <alignment horizontal="center" wrapText="1"/>
      <protection/>
    </xf>
    <xf numFmtId="0" fontId="27" fillId="0" borderId="96" xfId="21" applyFont="1" applyFill="1" applyBorder="1" applyAlignment="1">
      <alignment horizontal="center"/>
      <protection/>
    </xf>
    <xf numFmtId="0" fontId="27" fillId="0" borderId="120" xfId="21" applyFont="1" applyFill="1" applyBorder="1" applyAlignment="1">
      <alignment horizontal="center"/>
      <protection/>
    </xf>
    <xf numFmtId="0" fontId="27" fillId="0" borderId="95" xfId="21" applyFont="1" applyFill="1" applyBorder="1" applyAlignment="1">
      <alignment horizontal="center"/>
      <protection/>
    </xf>
    <xf numFmtId="1" fontId="27" fillId="0" borderId="20" xfId="21" applyNumberFormat="1" applyFont="1" applyFill="1" applyBorder="1" applyAlignment="1">
      <alignment horizontal="center"/>
      <protection/>
    </xf>
    <xf numFmtId="1" fontId="27" fillId="0" borderId="84" xfId="21" applyNumberFormat="1" applyFont="1" applyFill="1" applyBorder="1" applyAlignment="1">
      <alignment horizontal="center"/>
      <protection/>
    </xf>
    <xf numFmtId="44" fontId="27" fillId="0" borderId="0" xfId="17" applyFont="1" applyFill="1" applyAlignment="1">
      <alignment horizontal="center"/>
    </xf>
    <xf numFmtId="9" fontId="11" fillId="0" borderId="0" xfId="23" applyFont="1" applyFill="1" applyBorder="1" applyAlignment="1">
      <alignment horizontal="center"/>
    </xf>
    <xf numFmtId="1" fontId="11" fillId="0" borderId="13" xfId="21" applyNumberFormat="1" applyFont="1" applyFill="1" applyBorder="1" applyAlignment="1">
      <alignment horizontal="center"/>
      <protection/>
    </xf>
    <xf numFmtId="0" fontId="28" fillId="0" borderId="0" xfId="21" applyFont="1" applyFill="1" applyAlignment="1" applyProtection="1">
      <alignment horizontal="center"/>
      <protection hidden="1"/>
    </xf>
    <xf numFmtId="0" fontId="28" fillId="0" borderId="0" xfId="21" applyFont="1" applyFill="1" applyAlignment="1">
      <alignment horizontal="center"/>
      <protection/>
    </xf>
    <xf numFmtId="0" fontId="26" fillId="0" borderId="60" xfId="21" applyFont="1" applyFill="1" applyBorder="1">
      <alignment/>
      <protection/>
    </xf>
    <xf numFmtId="0" fontId="26" fillId="0" borderId="48" xfId="21" applyFont="1" applyFill="1" applyBorder="1" applyAlignment="1">
      <alignment horizontal="center"/>
      <protection/>
    </xf>
    <xf numFmtId="169" fontId="26" fillId="0" borderId="10" xfId="21" applyNumberFormat="1" applyFont="1" applyFill="1" applyBorder="1" applyAlignment="1">
      <alignment horizontal="center"/>
      <protection/>
    </xf>
    <xf numFmtId="169" fontId="26" fillId="0" borderId="11" xfId="21" applyNumberFormat="1" applyFont="1" applyFill="1" applyBorder="1" applyAlignment="1">
      <alignment horizontal="center"/>
      <protection/>
    </xf>
    <xf numFmtId="169" fontId="26" fillId="0" borderId="14" xfId="21" applyNumberFormat="1" applyFont="1" applyFill="1" applyBorder="1" applyAlignment="1">
      <alignment horizontal="center"/>
      <protection/>
    </xf>
    <xf numFmtId="0" fontId="27" fillId="0" borderId="99" xfId="21" applyFont="1" applyFill="1" applyBorder="1" applyAlignment="1">
      <alignment horizontal="center"/>
      <protection/>
    </xf>
    <xf numFmtId="0" fontId="27" fillId="0" borderId="121" xfId="21" applyFont="1" applyFill="1" applyBorder="1" applyAlignment="1">
      <alignment horizontal="center"/>
      <protection/>
    </xf>
    <xf numFmtId="169" fontId="11" fillId="0" borderId="19" xfId="21" applyNumberFormat="1" applyFont="1" applyFill="1" applyBorder="1" applyAlignment="1">
      <alignment horizontal="center"/>
      <protection/>
    </xf>
    <xf numFmtId="169" fontId="11" fillId="0" borderId="122" xfId="21" applyNumberFormat="1" applyFont="1" applyFill="1" applyBorder="1" applyAlignment="1">
      <alignment horizontal="center"/>
      <protection/>
    </xf>
    <xf numFmtId="169" fontId="30" fillId="0" borderId="0" xfId="21" applyNumberFormat="1" applyFont="1" applyFill="1" applyBorder="1" applyAlignment="1">
      <alignment horizontal="center"/>
      <protection/>
    </xf>
    <xf numFmtId="169" fontId="26" fillId="0" borderId="60" xfId="21" applyNumberFormat="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0" fontId="27" fillId="0" borderId="60" xfId="21" applyFont="1" applyFill="1" applyBorder="1" applyAlignment="1">
      <alignment horizontal="center"/>
      <protection/>
    </xf>
    <xf numFmtId="0" fontId="19" fillId="0" borderId="60" xfId="21" applyFont="1" applyFill="1" applyBorder="1" applyAlignment="1">
      <alignment horizontal="center" wrapText="1"/>
      <protection/>
    </xf>
    <xf numFmtId="169" fontId="11" fillId="0" borderId="123" xfId="21" applyNumberFormat="1" applyFont="1" applyFill="1" applyBorder="1" applyAlignment="1">
      <alignment horizontal="left"/>
      <protection/>
    </xf>
    <xf numFmtId="0" fontId="27" fillId="0" borderId="64" xfId="21" applyFont="1" applyFill="1" applyBorder="1" applyAlignment="1">
      <alignment horizontal="center"/>
      <protection/>
    </xf>
    <xf numFmtId="169" fontId="27" fillId="0" borderId="121" xfId="21" applyNumberFormat="1" applyFont="1" applyFill="1" applyBorder="1" applyAlignment="1">
      <alignment horizontal="center"/>
      <protection/>
    </xf>
    <xf numFmtId="0" fontId="27" fillId="0" borderId="0" xfId="21" applyFont="1" applyFill="1" applyAlignment="1">
      <alignment/>
      <protection/>
    </xf>
    <xf numFmtId="169" fontId="26" fillId="0" borderId="75" xfId="21" applyNumberFormat="1" applyFont="1" applyFill="1" applyBorder="1" applyAlignment="1">
      <alignment horizontal="center"/>
      <protection/>
    </xf>
    <xf numFmtId="169" fontId="26" fillId="0" borderId="124" xfId="21" applyNumberFormat="1" applyFont="1" applyFill="1" applyBorder="1" applyAlignment="1">
      <alignment horizontal="center"/>
      <protection/>
    </xf>
    <xf numFmtId="169" fontId="19" fillId="0" borderId="125" xfId="21" applyNumberFormat="1" applyFont="1" applyFill="1" applyBorder="1" applyAlignment="1">
      <alignment horizontal="center"/>
      <protection/>
    </xf>
    <xf numFmtId="0" fontId="19" fillId="0" borderId="70" xfId="21" applyFont="1" applyFill="1" applyBorder="1" applyAlignment="1">
      <alignment horizontal="center" wrapText="1"/>
      <protection/>
    </xf>
    <xf numFmtId="0" fontId="19" fillId="0" borderId="71" xfId="21" applyFont="1" applyFill="1" applyBorder="1" applyAlignment="1">
      <alignment horizontal="center" wrapText="1"/>
      <protection/>
    </xf>
    <xf numFmtId="169" fontId="11" fillId="0" borderId="70" xfId="21" applyNumberFormat="1" applyFont="1" applyFill="1" applyBorder="1" applyAlignment="1">
      <alignment horizontal="left"/>
      <protection/>
    </xf>
    <xf numFmtId="0" fontId="27" fillId="0" borderId="76" xfId="21" applyFont="1" applyFill="1" applyBorder="1" applyAlignment="1">
      <alignment horizontal="center"/>
      <protection/>
    </xf>
    <xf numFmtId="169" fontId="27" fillId="0" borderId="76" xfId="21" applyNumberFormat="1" applyFont="1" applyFill="1" applyBorder="1" applyAlignment="1">
      <alignment horizontal="center"/>
      <protection/>
    </xf>
    <xf numFmtId="0" fontId="27" fillId="0" borderId="119" xfId="21" applyFont="1" applyFill="1" applyBorder="1" applyAlignment="1">
      <alignment horizontal="center"/>
      <protection/>
    </xf>
    <xf numFmtId="0" fontId="27" fillId="0" borderId="126" xfId="21" applyFont="1" applyFill="1" applyBorder="1" applyAlignment="1">
      <alignment horizontal="center"/>
      <protection/>
    </xf>
    <xf numFmtId="1" fontId="27" fillId="0" borderId="126" xfId="21" applyNumberFormat="1" applyFont="1" applyFill="1" applyBorder="1" applyAlignment="1">
      <alignment horizontal="center"/>
      <protection/>
    </xf>
    <xf numFmtId="0" fontId="27" fillId="0" borderId="127" xfId="21" applyFont="1" applyFill="1" applyBorder="1" applyAlignment="1">
      <alignment horizontal="center"/>
      <protection/>
    </xf>
    <xf numFmtId="169" fontId="27" fillId="0" borderId="127" xfId="21" applyNumberFormat="1" applyFont="1" applyFill="1" applyBorder="1" applyAlignment="1">
      <alignment horizontal="center"/>
      <protection/>
    </xf>
    <xf numFmtId="0" fontId="27" fillId="0" borderId="0" xfId="21" applyFont="1" applyFill="1" applyBorder="1">
      <alignment/>
      <protection/>
    </xf>
    <xf numFmtId="169" fontId="19" fillId="0" borderId="6" xfId="21" applyNumberFormat="1" applyFont="1" applyFill="1" applyBorder="1" applyAlignment="1">
      <alignment horizontal="center"/>
      <protection/>
    </xf>
    <xf numFmtId="169" fontId="26" fillId="0" borderId="108" xfId="21" applyNumberFormat="1" applyFont="1" applyFill="1" applyBorder="1" applyAlignment="1">
      <alignment horizontal="center"/>
      <protection/>
    </xf>
    <xf numFmtId="169" fontId="26" fillId="0" borderId="46" xfId="21" applyNumberFormat="1" applyFont="1" applyFill="1" applyBorder="1" applyAlignment="1">
      <alignment horizontal="center"/>
      <protection/>
    </xf>
    <xf numFmtId="169" fontId="26" fillId="0" borderId="111" xfId="21" applyNumberFormat="1" applyFont="1" applyFill="1" applyBorder="1" applyAlignment="1">
      <alignment horizontal="center"/>
      <protection/>
    </xf>
    <xf numFmtId="1" fontId="27" fillId="0" borderId="107" xfId="21" applyNumberFormat="1" applyFont="1" applyFill="1" applyBorder="1" applyAlignment="1">
      <alignment horizontal="center"/>
      <protection/>
    </xf>
    <xf numFmtId="1" fontId="27" fillId="0" borderId="53" xfId="21" applyNumberFormat="1" applyFont="1" applyFill="1" applyBorder="1" applyAlignment="1">
      <alignment horizontal="center"/>
      <protection/>
    </xf>
    <xf numFmtId="1" fontId="27" fillId="0" borderId="65" xfId="21" applyNumberFormat="1" applyFont="1" applyFill="1" applyBorder="1" applyAlignment="1">
      <alignment horizontal="center"/>
      <protection/>
    </xf>
    <xf numFmtId="1" fontId="27" fillId="0" borderId="64" xfId="21" applyNumberFormat="1" applyFont="1" applyFill="1" applyBorder="1" applyAlignment="1">
      <alignment horizontal="center"/>
      <protection/>
    </xf>
    <xf numFmtId="1" fontId="27" fillId="0" borderId="55" xfId="21" applyNumberFormat="1" applyFont="1" applyFill="1" applyBorder="1" applyAlignment="1">
      <alignment horizontal="center"/>
      <protection/>
    </xf>
    <xf numFmtId="1" fontId="27" fillId="0" borderId="67" xfId="21" applyNumberFormat="1" applyFont="1" applyFill="1" applyBorder="1" applyAlignment="1">
      <alignment horizontal="center"/>
      <protection/>
    </xf>
    <xf numFmtId="1" fontId="27" fillId="0" borderId="100" xfId="21" applyNumberFormat="1" applyFont="1" applyFill="1" applyBorder="1" applyAlignment="1">
      <alignment horizontal="center"/>
      <protection/>
    </xf>
    <xf numFmtId="169" fontId="11" fillId="0" borderId="0" xfId="23" applyNumberFormat="1" applyFont="1" applyFill="1" applyAlignment="1">
      <alignment horizontal="center"/>
    </xf>
    <xf numFmtId="169" fontId="27" fillId="0" borderId="114" xfId="21" applyNumberFormat="1" applyFont="1" applyFill="1" applyBorder="1" applyAlignment="1">
      <alignment horizontal="center"/>
      <protection/>
    </xf>
    <xf numFmtId="1" fontId="27" fillId="0" borderId="0" xfId="21" applyNumberFormat="1" applyFont="1" applyFill="1" applyBorder="1" applyAlignment="1">
      <alignment horizontal="center"/>
      <protection/>
    </xf>
    <xf numFmtId="169" fontId="27" fillId="0" borderId="48" xfId="21" applyNumberFormat="1" applyFont="1" applyFill="1" applyBorder="1" applyAlignment="1">
      <alignment horizontal="center"/>
      <protection/>
    </xf>
    <xf numFmtId="0" fontId="11" fillId="0" borderId="128" xfId="21" applyFont="1" applyFill="1" applyBorder="1" applyAlignment="1">
      <alignment horizontal="left"/>
      <protection/>
    </xf>
    <xf numFmtId="169" fontId="27" fillId="0" borderId="111" xfId="21" applyNumberFormat="1" applyFont="1" applyFill="1" applyBorder="1" applyAlignment="1">
      <alignment horizontal="center"/>
      <protection/>
    </xf>
    <xf numFmtId="0" fontId="27" fillId="0" borderId="100" xfId="21" applyFont="1" applyFill="1" applyBorder="1" applyAlignment="1">
      <alignment horizontal="center"/>
      <protection/>
    </xf>
    <xf numFmtId="9" fontId="41" fillId="0" borderId="0" xfId="23" applyNumberFormat="1" applyFont="1" applyFill="1" applyAlignment="1">
      <alignment horizontal="center"/>
    </xf>
    <xf numFmtId="169" fontId="11" fillId="0" borderId="107" xfId="21" applyNumberFormat="1" applyFont="1" applyFill="1" applyBorder="1" applyAlignment="1">
      <alignment horizontal="left"/>
      <protection/>
    </xf>
    <xf numFmtId="0" fontId="27" fillId="0" borderId="42" xfId="21" applyFont="1" applyFill="1" applyBorder="1" applyAlignment="1">
      <alignment horizontal="center"/>
      <protection/>
    </xf>
    <xf numFmtId="0" fontId="27" fillId="0" borderId="105" xfId="21" applyFont="1" applyFill="1" applyBorder="1" applyAlignment="1">
      <alignment horizontal="center"/>
      <protection/>
    </xf>
    <xf numFmtId="0" fontId="27" fillId="0" borderId="43" xfId="21" applyFont="1" applyFill="1" applyBorder="1" applyAlignment="1">
      <alignment horizontal="center"/>
      <protection/>
    </xf>
    <xf numFmtId="0" fontId="27" fillId="0" borderId="106" xfId="21" applyFont="1" applyFill="1" applyBorder="1" applyAlignment="1">
      <alignment horizontal="center"/>
      <protection/>
    </xf>
    <xf numFmtId="0" fontId="27" fillId="0" borderId="1" xfId="21" applyFont="1" applyFill="1" applyBorder="1" applyAlignment="1">
      <alignment horizontal="center"/>
      <protection/>
    </xf>
    <xf numFmtId="0" fontId="27" fillId="0" borderId="101" xfId="21" applyFont="1" applyFill="1" applyBorder="1" applyAlignment="1">
      <alignment horizontal="center"/>
      <protection/>
    </xf>
    <xf numFmtId="169" fontId="11" fillId="0" borderId="60" xfId="21" applyNumberFormat="1" applyFont="1" applyFill="1" applyBorder="1" applyAlignment="1">
      <alignment horizontal="left"/>
      <protection/>
    </xf>
    <xf numFmtId="169" fontId="11" fillId="0" borderId="129" xfId="21" applyNumberFormat="1" applyFont="1" applyFill="1" applyBorder="1" applyAlignment="1">
      <alignment horizontal="center"/>
      <protection/>
    </xf>
    <xf numFmtId="169" fontId="11" fillId="0" borderId="130" xfId="21" applyNumberFormat="1" applyFont="1" applyFill="1" applyBorder="1" applyAlignment="1">
      <alignment horizontal="center"/>
      <protection/>
    </xf>
    <xf numFmtId="0" fontId="27" fillId="0" borderId="129" xfId="21" applyFont="1" applyFill="1" applyBorder="1" applyAlignment="1">
      <alignment horizontal="center"/>
      <protection/>
    </xf>
    <xf numFmtId="0" fontId="27" fillId="0" borderId="131" xfId="21" applyFont="1" applyFill="1" applyBorder="1" applyAlignment="1">
      <alignment horizontal="center"/>
      <protection/>
    </xf>
    <xf numFmtId="0" fontId="27" fillId="0" borderId="7" xfId="21" applyFont="1" applyFill="1" applyBorder="1" applyAlignment="1">
      <alignment horizontal="center"/>
      <protection/>
    </xf>
    <xf numFmtId="0" fontId="27" fillId="0" borderId="5" xfId="21" applyFont="1" applyFill="1" applyBorder="1" applyAlignment="1">
      <alignment horizontal="center"/>
      <protection/>
    </xf>
    <xf numFmtId="0" fontId="27" fillId="0" borderId="17" xfId="21" applyFont="1" applyFill="1" applyBorder="1" applyAlignment="1">
      <alignment horizontal="center"/>
      <protection/>
    </xf>
    <xf numFmtId="0" fontId="27" fillId="0" borderId="77" xfId="21" applyFont="1" applyFill="1" applyBorder="1" applyAlignment="1">
      <alignment horizontal="center"/>
      <protection/>
    </xf>
    <xf numFmtId="169" fontId="27" fillId="0" borderId="110" xfId="21" applyNumberFormat="1" applyFont="1" applyFill="1" applyBorder="1" applyAlignment="1">
      <alignment horizontal="center"/>
      <protection/>
    </xf>
    <xf numFmtId="1" fontId="27" fillId="0" borderId="86" xfId="21" applyNumberFormat="1" applyFont="1" applyFill="1" applyBorder="1" applyAlignment="1">
      <alignment horizontal="center"/>
      <protection/>
    </xf>
    <xf numFmtId="9" fontId="27" fillId="0" borderId="0" xfId="21" applyNumberFormat="1" applyFont="1" applyFill="1" applyAlignment="1">
      <alignment horizontal="center"/>
      <protection/>
    </xf>
    <xf numFmtId="0" fontId="11" fillId="0" borderId="0" xfId="21" applyFont="1" applyFill="1" applyBorder="1" quotePrefix="1">
      <alignment/>
      <protection/>
    </xf>
    <xf numFmtId="1" fontId="11" fillId="0" borderId="16" xfId="21" applyNumberFormat="1" applyFont="1" applyFill="1" applyBorder="1" applyAlignment="1">
      <alignment horizontal="center"/>
      <protection/>
    </xf>
    <xf numFmtId="169" fontId="26" fillId="0" borderId="132" xfId="21" applyNumberFormat="1" applyFont="1" applyFill="1" applyBorder="1" applyAlignment="1">
      <alignment horizontal="center"/>
      <protection/>
    </xf>
    <xf numFmtId="169" fontId="11" fillId="0" borderId="80" xfId="21" applyNumberFormat="1" applyFont="1" applyFill="1" applyBorder="1" applyAlignment="1">
      <alignment horizontal="left"/>
      <protection/>
    </xf>
    <xf numFmtId="169" fontId="11" fillId="0" borderId="91" xfId="21" applyNumberFormat="1" applyFont="1" applyFill="1" applyBorder="1" applyAlignment="1">
      <alignment horizontal="left"/>
      <protection/>
    </xf>
    <xf numFmtId="169" fontId="27" fillId="0" borderId="96" xfId="21" applyNumberFormat="1" applyFont="1" applyFill="1" applyBorder="1" applyAlignment="1">
      <alignment horizontal="center"/>
      <protection/>
    </xf>
    <xf numFmtId="169" fontId="11" fillId="0" borderId="120" xfId="21" applyNumberFormat="1" applyFont="1" applyFill="1" applyBorder="1" applyAlignment="1">
      <alignment horizontal="center"/>
      <protection/>
    </xf>
    <xf numFmtId="0" fontId="27" fillId="0" borderId="20" xfId="21" applyNumberFormat="1" applyFont="1" applyFill="1" applyBorder="1" applyAlignment="1">
      <alignment horizontal="center"/>
      <protection/>
    </xf>
    <xf numFmtId="169" fontId="11" fillId="0" borderId="92" xfId="21" applyNumberFormat="1" applyFont="1" applyFill="1" applyBorder="1" applyAlignment="1">
      <alignment horizontal="center"/>
      <protection/>
    </xf>
    <xf numFmtId="169" fontId="11" fillId="0" borderId="64" xfId="21" applyNumberFormat="1" applyFont="1" applyFill="1" applyBorder="1" applyAlignment="1">
      <alignment horizontal="center"/>
      <protection/>
    </xf>
    <xf numFmtId="169" fontId="11" fillId="0" borderId="47" xfId="21" applyNumberFormat="1" applyFont="1" applyFill="1" applyBorder="1" applyAlignment="1">
      <alignment horizontal="left"/>
      <protection/>
    </xf>
    <xf numFmtId="169" fontId="11" fillId="0" borderId="104" xfId="21" applyNumberFormat="1" applyFont="1" applyFill="1" applyBorder="1" applyAlignment="1">
      <alignment horizontal="center"/>
      <protection/>
    </xf>
    <xf numFmtId="0" fontId="26" fillId="0" borderId="96" xfId="21" applyFont="1" applyFill="1" applyBorder="1">
      <alignment/>
      <protection/>
    </xf>
    <xf numFmtId="0" fontId="26" fillId="0" borderId="97" xfId="21" applyFont="1" applyFill="1" applyBorder="1" applyAlignment="1">
      <alignment horizontal="center"/>
      <protection/>
    </xf>
    <xf numFmtId="169" fontId="27" fillId="0" borderId="70" xfId="21" applyNumberFormat="1" applyFont="1" applyFill="1" applyBorder="1" applyAlignment="1">
      <alignment horizontal="center"/>
      <protection/>
    </xf>
    <xf numFmtId="169" fontId="11" fillId="0" borderId="133" xfId="21" applyNumberFormat="1" applyFont="1" applyFill="1" applyBorder="1" applyAlignment="1">
      <alignment horizontal="center"/>
      <protection/>
    </xf>
    <xf numFmtId="9" fontId="11" fillId="0" borderId="0" xfId="21" applyNumberFormat="1" applyFont="1" applyFill="1" applyAlignment="1">
      <alignment horizontal="center"/>
      <protection/>
    </xf>
    <xf numFmtId="14" fontId="6" fillId="0" borderId="0" xfId="21" applyNumberFormat="1" applyFont="1">
      <alignment/>
      <protection/>
    </xf>
    <xf numFmtId="169" fontId="11" fillId="0" borderId="8" xfId="21" applyNumberFormat="1" applyFont="1" applyFill="1" applyBorder="1" applyAlignment="1">
      <alignment horizontal="center"/>
      <protection/>
    </xf>
    <xf numFmtId="0" fontId="26" fillId="2" borderId="0" xfId="21" applyFont="1" applyFill="1" applyAlignment="1">
      <alignment/>
      <protection/>
    </xf>
    <xf numFmtId="169" fontId="11" fillId="0" borderId="66" xfId="21" applyNumberFormat="1" applyFont="1" applyFill="1" applyBorder="1" applyAlignment="1">
      <alignment horizontal="center"/>
      <protection/>
    </xf>
    <xf numFmtId="0" fontId="48" fillId="0" borderId="0" xfId="21" applyFont="1">
      <alignment/>
      <protection/>
    </xf>
    <xf numFmtId="0" fontId="48" fillId="0" borderId="0" xfId="21" applyFont="1" applyAlignment="1">
      <alignment/>
      <protection/>
    </xf>
    <xf numFmtId="169" fontId="48" fillId="0" borderId="0" xfId="21" applyNumberFormat="1" applyFont="1" applyAlignment="1">
      <alignment/>
      <protection/>
    </xf>
    <xf numFmtId="0" fontId="8" fillId="2" borderId="0" xfId="21" applyFont="1" applyFill="1" applyAlignment="1">
      <alignment horizontal="center"/>
      <protection/>
    </xf>
    <xf numFmtId="169" fontId="7" fillId="2" borderId="1" xfId="21" applyNumberFormat="1" applyFont="1" applyFill="1" applyBorder="1" applyAlignment="1">
      <alignment horizontal="center"/>
      <protection/>
    </xf>
    <xf numFmtId="169" fontId="6" fillId="2" borderId="0" xfId="21" applyNumberFormat="1" applyFont="1" applyFill="1" applyAlignment="1">
      <alignment horizontal="center"/>
      <protection/>
    </xf>
    <xf numFmtId="169" fontId="6" fillId="2" borderId="0" xfId="21" applyNumberFormat="1" applyFont="1" applyFill="1" applyAlignment="1" quotePrefix="1">
      <alignment horizontal="center"/>
      <protection/>
    </xf>
    <xf numFmtId="169" fontId="14" fillId="2" borderId="0" xfId="21" applyNumberFormat="1" applyFont="1" applyFill="1" applyAlignment="1" quotePrefix="1">
      <alignment horizontal="center"/>
      <protection/>
    </xf>
    <xf numFmtId="169" fontId="49" fillId="2" borderId="0" xfId="21" applyNumberFormat="1" applyFont="1" applyFill="1" applyAlignment="1">
      <alignment horizontal="center"/>
      <protection/>
    </xf>
    <xf numFmtId="169" fontId="6" fillId="2" borderId="134" xfId="21" applyNumberFormat="1" applyFont="1" applyFill="1" applyBorder="1" applyAlignment="1">
      <alignment horizontal="center"/>
      <protection/>
    </xf>
    <xf numFmtId="169" fontId="6" fillId="2" borderId="0" xfId="21" applyNumberFormat="1" applyFont="1" applyFill="1">
      <alignment/>
      <protection/>
    </xf>
    <xf numFmtId="169" fontId="6" fillId="2" borderId="0" xfId="15" applyNumberFormat="1" applyFont="1" applyFill="1" applyAlignment="1">
      <alignment horizontal="center"/>
    </xf>
    <xf numFmtId="169" fontId="23" fillId="2" borderId="0" xfId="21" applyNumberFormat="1" applyFont="1" applyFill="1" applyAlignment="1">
      <alignment horizontal="left"/>
      <protection/>
    </xf>
    <xf numFmtId="169" fontId="0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right"/>
      <protection/>
    </xf>
    <xf numFmtId="14" fontId="0" fillId="0" borderId="0" xfId="21" applyNumberFormat="1" applyFont="1">
      <alignment/>
      <protection/>
    </xf>
    <xf numFmtId="0" fontId="15" fillId="0" borderId="0" xfId="21" applyFont="1" applyAlignment="1">
      <alignment horizontal="right"/>
      <protection/>
    </xf>
    <xf numFmtId="169" fontId="50" fillId="0" borderId="0" xfId="21" applyNumberFormat="1" applyFont="1">
      <alignment/>
      <protection/>
    </xf>
    <xf numFmtId="169" fontId="15" fillId="0" borderId="0" xfId="21" applyNumberFormat="1" applyFont="1">
      <alignment/>
      <protection/>
    </xf>
    <xf numFmtId="0" fontId="10" fillId="0" borderId="0" xfId="21" applyFont="1" applyAlignment="1">
      <alignment horizontal="right"/>
      <protection/>
    </xf>
    <xf numFmtId="0" fontId="10" fillId="0" borderId="0" xfId="21" applyFont="1" applyAlignment="1">
      <alignment vertical="center"/>
      <protection/>
    </xf>
    <xf numFmtId="169" fontId="10" fillId="0" borderId="0" xfId="21" applyNumberFormat="1" applyFont="1" applyAlignment="1">
      <alignment horizontal="right"/>
      <protection/>
    </xf>
    <xf numFmtId="169" fontId="10" fillId="0" borderId="0" xfId="21" applyNumberFormat="1" applyFont="1" quotePrefix="1">
      <alignment/>
      <protection/>
    </xf>
    <xf numFmtId="169" fontId="10" fillId="0" borderId="0" xfId="21" applyNumberFormat="1" applyFont="1" applyAlignment="1" quotePrefix="1">
      <alignment horizontal="right"/>
      <protection/>
    </xf>
    <xf numFmtId="169" fontId="10" fillId="0" borderId="0" xfId="21" applyNumberFormat="1" applyFont="1" applyAlignment="1">
      <alignment horizontal="right" vertical="top"/>
      <protection/>
    </xf>
    <xf numFmtId="0" fontId="4" fillId="0" borderId="135" xfId="21" applyFont="1" applyBorder="1" applyAlignment="1">
      <alignment wrapText="1"/>
      <protection/>
    </xf>
    <xf numFmtId="169" fontId="4" fillId="0" borderId="135" xfId="21" applyNumberFormat="1" applyFont="1" applyBorder="1" applyAlignment="1">
      <alignment wrapText="1"/>
      <protection/>
    </xf>
    <xf numFmtId="169" fontId="11" fillId="0" borderId="110" xfId="21" applyNumberFormat="1" applyFont="1" applyFill="1" applyBorder="1" applyAlignment="1">
      <alignment horizontal="center"/>
      <protection/>
    </xf>
    <xf numFmtId="169" fontId="19" fillId="0" borderId="95" xfId="21" applyNumberFormat="1" applyFont="1" applyFill="1" applyBorder="1" applyAlignment="1">
      <alignment horizontal="center"/>
      <protection/>
    </xf>
    <xf numFmtId="169" fontId="19" fillId="0" borderId="20" xfId="21" applyNumberFormat="1" applyFont="1" applyFill="1" applyBorder="1" applyAlignment="1">
      <alignment horizontal="center"/>
      <protection/>
    </xf>
    <xf numFmtId="0" fontId="19" fillId="0" borderId="85" xfId="21" applyFont="1" applyFill="1" applyBorder="1" applyAlignment="1">
      <alignment horizontal="center" wrapText="1"/>
      <protection/>
    </xf>
    <xf numFmtId="0" fontId="11" fillId="0" borderId="70" xfId="21" applyFont="1" applyFill="1" applyBorder="1" applyAlignment="1">
      <alignment horizontal="left"/>
      <protection/>
    </xf>
    <xf numFmtId="0" fontId="11" fillId="0" borderId="94" xfId="21" applyFont="1" applyFill="1" applyBorder="1" applyAlignment="1">
      <alignment horizontal="left"/>
      <protection/>
    </xf>
    <xf numFmtId="169" fontId="11" fillId="0" borderId="69" xfId="21" applyNumberFormat="1" applyFont="1" applyFill="1" applyBorder="1" applyAlignment="1">
      <alignment horizontal="left"/>
      <protection/>
    </xf>
    <xf numFmtId="169" fontId="11" fillId="0" borderId="127" xfId="21" applyNumberFormat="1" applyFont="1" applyFill="1" applyBorder="1" applyAlignment="1">
      <alignment horizontal="center"/>
      <protection/>
    </xf>
    <xf numFmtId="169" fontId="11" fillId="0" borderId="136" xfId="21" applyNumberFormat="1" applyFont="1" applyFill="1" applyBorder="1" applyAlignment="1">
      <alignment horizontal="center"/>
      <protection/>
    </xf>
    <xf numFmtId="169" fontId="8" fillId="0" borderId="129" xfId="21" applyNumberFormat="1" applyFont="1" applyFill="1" applyBorder="1" applyAlignment="1">
      <alignment horizontal="center"/>
      <protection/>
    </xf>
    <xf numFmtId="169" fontId="8" fillId="0" borderId="7" xfId="21" applyNumberFormat="1" applyFont="1" applyFill="1" applyBorder="1" applyAlignment="1">
      <alignment horizontal="center"/>
      <protection/>
    </xf>
    <xf numFmtId="169" fontId="8" fillId="0" borderId="5" xfId="21" applyNumberFormat="1" applyFont="1" applyFill="1" applyBorder="1" applyAlignment="1">
      <alignment horizontal="center"/>
      <protection/>
    </xf>
    <xf numFmtId="0" fontId="27" fillId="0" borderId="20" xfId="21" applyFont="1" applyFill="1" applyBorder="1" applyAlignment="1">
      <alignment horizontal="center" wrapText="1"/>
      <protection/>
    </xf>
    <xf numFmtId="169" fontId="33" fillId="0" borderId="0" xfId="21" applyNumberFormat="1" applyFont="1" applyFill="1" applyAlignment="1">
      <alignment horizontal="center"/>
      <protection/>
    </xf>
    <xf numFmtId="0" fontId="0" fillId="0" borderId="21" xfId="21" applyFont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137" xfId="21" applyFont="1" applyBorder="1">
      <alignment/>
      <protection/>
    </xf>
    <xf numFmtId="169" fontId="33" fillId="0" borderId="0" xfId="21" applyNumberFormat="1" applyFont="1" applyFill="1">
      <alignment/>
      <protection/>
    </xf>
    <xf numFmtId="169" fontId="0" fillId="0" borderId="8" xfId="21" applyNumberFormat="1" applyFont="1" applyFill="1" applyBorder="1">
      <alignment/>
      <protection/>
    </xf>
    <xf numFmtId="0" fontId="0" fillId="0" borderId="21" xfId="21" applyFont="1" applyFill="1" applyBorder="1">
      <alignment/>
      <protection/>
    </xf>
    <xf numFmtId="0" fontId="0" fillId="0" borderId="17" xfId="21" applyFont="1" applyBorder="1">
      <alignment/>
      <protection/>
    </xf>
    <xf numFmtId="169" fontId="0" fillId="0" borderId="137" xfId="21" applyNumberFormat="1" applyFont="1" applyFill="1" applyBorder="1">
      <alignment/>
      <protection/>
    </xf>
    <xf numFmtId="0" fontId="0" fillId="0" borderId="8" xfId="21" applyFont="1" applyBorder="1">
      <alignment/>
      <protection/>
    </xf>
    <xf numFmtId="9" fontId="28" fillId="0" borderId="0" xfId="23" applyNumberFormat="1" applyFont="1" applyFill="1" applyAlignment="1">
      <alignment horizontal="center"/>
    </xf>
    <xf numFmtId="0" fontId="37" fillId="0" borderId="0" xfId="21" applyFont="1" applyFill="1" applyBorder="1" applyAlignment="1">
      <alignment horizontal="center"/>
      <protection/>
    </xf>
    <xf numFmtId="169" fontId="0" fillId="0" borderId="21" xfId="21" applyNumberFormat="1" applyFont="1" applyFill="1" applyBorder="1">
      <alignment/>
      <protection/>
    </xf>
    <xf numFmtId="169" fontId="11" fillId="0" borderId="138" xfId="21" applyNumberFormat="1" applyFont="1" applyFill="1" applyBorder="1" applyAlignment="1">
      <alignment horizontal="center"/>
      <protection/>
    </xf>
    <xf numFmtId="169" fontId="11" fillId="0" borderId="139" xfId="21" applyNumberFormat="1" applyFont="1" applyFill="1" applyBorder="1" applyAlignment="1">
      <alignment horizontal="center"/>
      <protection/>
    </xf>
    <xf numFmtId="0" fontId="27" fillId="0" borderId="70" xfId="21" applyFont="1" applyFill="1" applyBorder="1" applyAlignment="1">
      <alignment horizontal="center"/>
      <protection/>
    </xf>
    <xf numFmtId="0" fontId="27" fillId="0" borderId="71" xfId="21" applyFont="1" applyFill="1" applyBorder="1" applyAlignment="1">
      <alignment horizontal="center"/>
      <protection/>
    </xf>
    <xf numFmtId="0" fontId="27" fillId="0" borderId="133" xfId="21" applyFont="1" applyFill="1" applyBorder="1" applyAlignment="1">
      <alignment horizontal="center"/>
      <protection/>
    </xf>
    <xf numFmtId="0" fontId="27" fillId="0" borderId="71" xfId="21" applyFont="1" applyFill="1" applyBorder="1" applyAlignment="1">
      <alignment horizontal="center" wrapText="1"/>
      <protection/>
    </xf>
    <xf numFmtId="0" fontId="26" fillId="0" borderId="80" xfId="21" applyFont="1" applyFill="1" applyBorder="1">
      <alignment/>
      <protection/>
    </xf>
    <xf numFmtId="0" fontId="26" fillId="0" borderId="79" xfId="21" applyFont="1" applyFill="1" applyBorder="1" applyAlignment="1">
      <alignment horizontal="center"/>
      <protection/>
    </xf>
    <xf numFmtId="0" fontId="11" fillId="0" borderId="91" xfId="21" applyFont="1" applyFill="1" applyBorder="1" applyAlignment="1">
      <alignment horizontal="left"/>
      <protection/>
    </xf>
    <xf numFmtId="169" fontId="11" fillId="0" borderId="138" xfId="21" applyNumberFormat="1" applyFont="1" applyFill="1" applyBorder="1" applyAlignment="1">
      <alignment horizontal="left"/>
      <protection/>
    </xf>
    <xf numFmtId="0" fontId="33" fillId="0" borderId="0" xfId="21" applyFont="1" applyFill="1" applyAlignment="1" applyProtection="1">
      <alignment horizontal="center"/>
      <protection hidden="1"/>
    </xf>
    <xf numFmtId="0" fontId="33" fillId="0" borderId="0" xfId="21" applyFont="1" applyFill="1" applyAlignment="1">
      <alignment horizontal="center"/>
      <protection/>
    </xf>
    <xf numFmtId="0" fontId="0" fillId="0" borderId="7" xfId="21" applyFont="1" applyFill="1" applyBorder="1">
      <alignment/>
      <protection/>
    </xf>
    <xf numFmtId="0" fontId="27" fillId="4" borderId="0" xfId="21" applyFont="1" applyFill="1" applyAlignment="1">
      <alignment/>
      <protection/>
    </xf>
    <xf numFmtId="169" fontId="11" fillId="4" borderId="0" xfId="21" applyNumberFormat="1" applyFont="1" applyFill="1">
      <alignment/>
      <protection/>
    </xf>
    <xf numFmtId="0" fontId="27" fillId="0" borderId="140" xfId="21" applyFont="1" applyFill="1" applyBorder="1" applyAlignment="1">
      <alignment horizontal="center"/>
      <protection/>
    </xf>
    <xf numFmtId="169" fontId="10" fillId="0" borderId="65" xfId="21" applyNumberFormat="1" applyFont="1" applyFill="1" applyBorder="1" applyAlignment="1">
      <alignment horizontal="center"/>
      <protection/>
    </xf>
    <xf numFmtId="169" fontId="10" fillId="0" borderId="55" xfId="21" applyNumberFormat="1" applyFont="1" applyFill="1" applyBorder="1" applyAlignment="1">
      <alignment horizontal="center"/>
      <protection/>
    </xf>
    <xf numFmtId="169" fontId="34" fillId="0" borderId="55" xfId="21" applyNumberFormat="1" applyFont="1" applyFill="1" applyBorder="1" applyAlignment="1">
      <alignment horizontal="center"/>
      <protection/>
    </xf>
    <xf numFmtId="169" fontId="11" fillId="0" borderId="141" xfId="21" applyNumberFormat="1" applyFont="1" applyFill="1" applyBorder="1" applyAlignment="1">
      <alignment horizontal="center"/>
      <protection/>
    </xf>
    <xf numFmtId="169" fontId="11" fillId="0" borderId="68" xfId="21" applyNumberFormat="1" applyFont="1" applyFill="1" applyBorder="1" applyAlignment="1">
      <alignment horizontal="center"/>
      <protection/>
    </xf>
    <xf numFmtId="169" fontId="10" fillId="0" borderId="100" xfId="21" applyNumberFormat="1" applyFont="1" applyFill="1" applyBorder="1" applyAlignment="1">
      <alignment horizontal="center"/>
      <protection/>
    </xf>
    <xf numFmtId="169" fontId="11" fillId="0" borderId="142" xfId="21" applyNumberFormat="1" applyFont="1" applyFill="1" applyBorder="1" applyAlignment="1">
      <alignment horizontal="center"/>
      <protection/>
    </xf>
    <xf numFmtId="169" fontId="11" fillId="0" borderId="143" xfId="21" applyNumberFormat="1" applyFont="1" applyFill="1" applyBorder="1" applyAlignment="1">
      <alignment horizontal="center"/>
      <protection/>
    </xf>
    <xf numFmtId="169" fontId="11" fillId="0" borderId="144" xfId="21" applyNumberFormat="1" applyFont="1" applyFill="1" applyBorder="1" applyAlignment="1">
      <alignment horizontal="center"/>
      <protection/>
    </xf>
    <xf numFmtId="169" fontId="11" fillId="0" borderId="145" xfId="21" applyNumberFormat="1" applyFont="1" applyFill="1" applyBorder="1" applyAlignment="1">
      <alignment horizontal="center"/>
      <protection/>
    </xf>
    <xf numFmtId="169" fontId="11" fillId="0" borderId="126" xfId="21" applyNumberFormat="1" applyFont="1" applyFill="1" applyBorder="1" applyAlignment="1">
      <alignment horizontal="center"/>
      <protection/>
    </xf>
    <xf numFmtId="169" fontId="11" fillId="0" borderId="146" xfId="21" applyNumberFormat="1" applyFont="1" applyFill="1" applyBorder="1" applyAlignment="1">
      <alignment horizontal="center"/>
      <protection/>
    </xf>
    <xf numFmtId="169" fontId="11" fillId="0" borderId="147" xfId="21" applyNumberFormat="1" applyFont="1" applyFill="1" applyBorder="1" applyAlignment="1">
      <alignment horizontal="center"/>
      <protection/>
    </xf>
    <xf numFmtId="169" fontId="11" fillId="0" borderId="43" xfId="21" applyNumberFormat="1" applyFont="1" applyFill="1" applyBorder="1" applyAlignment="1">
      <alignment horizontal="center"/>
      <protection/>
    </xf>
    <xf numFmtId="169" fontId="11" fillId="0" borderId="148" xfId="21" applyNumberFormat="1" applyFont="1" applyFill="1" applyBorder="1" applyAlignment="1">
      <alignment horizontal="center"/>
      <protection/>
    </xf>
    <xf numFmtId="169" fontId="11" fillId="0" borderId="149" xfId="21" applyNumberFormat="1" applyFont="1" applyFill="1" applyBorder="1" applyAlignment="1">
      <alignment horizontal="center"/>
      <protection/>
    </xf>
    <xf numFmtId="169" fontId="11" fillId="0" borderId="150" xfId="21" applyNumberFormat="1" applyFont="1" applyFill="1" applyBorder="1" applyAlignment="1">
      <alignment horizontal="center"/>
      <protection/>
    </xf>
    <xf numFmtId="0" fontId="26" fillId="0" borderId="0" xfId="21" applyFont="1" applyFill="1" applyAlignment="1">
      <alignment/>
      <protection/>
    </xf>
    <xf numFmtId="0" fontId="11" fillId="0" borderId="80" xfId="21" applyFont="1" applyFill="1" applyBorder="1" applyAlignment="1">
      <alignment horizontal="left"/>
      <protection/>
    </xf>
    <xf numFmtId="0" fontId="26" fillId="0" borderId="145" xfId="21" applyFont="1" applyFill="1" applyBorder="1" applyAlignment="1">
      <alignment horizontal="center"/>
      <protection/>
    </xf>
    <xf numFmtId="0" fontId="26" fillId="0" borderId="127" xfId="21" applyFont="1" applyFill="1" applyBorder="1" applyAlignment="1">
      <alignment horizontal="center"/>
      <protection/>
    </xf>
    <xf numFmtId="169" fontId="11" fillId="0" borderId="151" xfId="21" applyNumberFormat="1" applyFont="1" applyFill="1" applyBorder="1" applyAlignment="1">
      <alignment horizontal="center"/>
      <protection/>
    </xf>
    <xf numFmtId="0" fontId="27" fillId="0" borderId="40" xfId="21" applyFont="1" applyFill="1" applyBorder="1" applyAlignment="1">
      <alignment horizontal="center"/>
      <protection/>
    </xf>
    <xf numFmtId="169" fontId="11" fillId="0" borderId="107" xfId="21" applyNumberFormat="1" applyFont="1" applyFill="1" applyBorder="1" applyAlignment="1">
      <alignment horizontal="center"/>
      <protection/>
    </xf>
    <xf numFmtId="0" fontId="27" fillId="0" borderId="85" xfId="21" applyFont="1" applyFill="1" applyBorder="1" applyAlignment="1">
      <alignment horizontal="center" wrapText="1"/>
      <protection/>
    </xf>
    <xf numFmtId="0" fontId="27" fillId="0" borderId="84" xfId="21" applyFont="1" applyFill="1" applyBorder="1" applyAlignment="1">
      <alignment horizontal="center"/>
      <protection/>
    </xf>
    <xf numFmtId="0" fontId="26" fillId="0" borderId="94" xfId="21" applyFont="1" applyFill="1" applyBorder="1">
      <alignment/>
      <protection/>
    </xf>
    <xf numFmtId="169" fontId="26" fillId="0" borderId="94" xfId="21" applyNumberFormat="1" applyFont="1" applyFill="1" applyBorder="1" applyAlignment="1">
      <alignment horizontal="center"/>
      <protection/>
    </xf>
    <xf numFmtId="169" fontId="26" fillId="0" borderId="152" xfId="21" applyNumberFormat="1" applyFont="1" applyFill="1" applyBorder="1" applyAlignment="1">
      <alignment horizontal="center"/>
      <protection/>
    </xf>
    <xf numFmtId="169" fontId="26" fillId="0" borderId="153" xfId="21" applyNumberFormat="1" applyFont="1" applyFill="1" applyBorder="1" applyAlignment="1">
      <alignment horizontal="center"/>
      <protection/>
    </xf>
    <xf numFmtId="169" fontId="11" fillId="0" borderId="108" xfId="21" applyNumberFormat="1" applyFont="1" applyFill="1" applyBorder="1" applyAlignment="1">
      <alignment horizontal="center"/>
      <protection/>
    </xf>
    <xf numFmtId="169" fontId="11" fillId="0" borderId="67" xfId="21" applyNumberFormat="1" applyFont="1" applyFill="1" applyBorder="1" applyAlignment="1">
      <alignment horizontal="center"/>
      <protection/>
    </xf>
    <xf numFmtId="169" fontId="11" fillId="0" borderId="94" xfId="21" applyNumberFormat="1" applyFont="1" applyFill="1" applyBorder="1" applyAlignment="1">
      <alignment horizontal="center"/>
      <protection/>
    </xf>
    <xf numFmtId="169" fontId="11" fillId="0" borderId="85" xfId="21" applyNumberFormat="1" applyFont="1" applyFill="1" applyBorder="1" applyAlignment="1">
      <alignment horizontal="center"/>
      <protection/>
    </xf>
    <xf numFmtId="169" fontId="11" fillId="0" borderId="154" xfId="21" applyNumberFormat="1" applyFont="1" applyFill="1" applyBorder="1" applyAlignment="1">
      <alignment horizontal="center"/>
      <protection/>
    </xf>
    <xf numFmtId="169" fontId="11" fillId="0" borderId="155" xfId="21" applyNumberFormat="1" applyFont="1" applyFill="1" applyBorder="1" applyAlignment="1">
      <alignment horizontal="center"/>
      <protection/>
    </xf>
    <xf numFmtId="169" fontId="11" fillId="0" borderId="156" xfId="21" applyNumberFormat="1" applyFont="1" applyFill="1" applyBorder="1" applyAlignment="1">
      <alignment horizontal="center"/>
      <protection/>
    </xf>
    <xf numFmtId="0" fontId="27" fillId="0" borderId="123" xfId="21" applyFont="1" applyFill="1" applyBorder="1" applyAlignment="1">
      <alignment horizontal="center"/>
      <protection/>
    </xf>
    <xf numFmtId="169" fontId="11" fillId="0" borderId="39" xfId="21" applyNumberFormat="1" applyFont="1" applyFill="1" applyBorder="1" applyAlignment="1">
      <alignment horizontal="left"/>
      <protection/>
    </xf>
    <xf numFmtId="169" fontId="11" fillId="0" borderId="41" xfId="21" applyNumberFormat="1" applyFont="1" applyFill="1" applyBorder="1" applyAlignment="1">
      <alignment horizontal="left"/>
      <protection/>
    </xf>
    <xf numFmtId="169" fontId="11" fillId="0" borderId="44" xfId="21" applyNumberFormat="1" applyFont="1" applyFill="1" applyBorder="1" applyAlignment="1">
      <alignment horizontal="center"/>
      <protection/>
    </xf>
    <xf numFmtId="169" fontId="11" fillId="0" borderId="42" xfId="21" applyNumberFormat="1" applyFont="1" applyFill="1" applyBorder="1" applyAlignment="1">
      <alignment horizontal="center"/>
      <protection/>
    </xf>
    <xf numFmtId="0" fontId="27" fillId="0" borderId="41" xfId="21" applyFont="1" applyFill="1" applyBorder="1" applyAlignment="1">
      <alignment horizontal="center"/>
      <protection/>
    </xf>
    <xf numFmtId="169" fontId="11" fillId="0" borderId="14" xfId="21" applyNumberFormat="1" applyFont="1" applyFill="1" applyBorder="1" applyAlignment="1">
      <alignment horizontal="center"/>
      <protection/>
    </xf>
    <xf numFmtId="169" fontId="11" fillId="0" borderId="10" xfId="21" applyNumberFormat="1" applyFont="1" applyFill="1" applyBorder="1" applyAlignment="1">
      <alignment horizontal="center"/>
      <protection/>
    </xf>
    <xf numFmtId="169" fontId="11" fillId="0" borderId="11" xfId="21" applyNumberFormat="1" applyFont="1" applyFill="1" applyBorder="1" applyAlignment="1">
      <alignment horizontal="center"/>
      <protection/>
    </xf>
    <xf numFmtId="0" fontId="27" fillId="0" borderId="39" xfId="21" applyFont="1" applyFill="1" applyBorder="1" applyAlignment="1">
      <alignment horizontal="center"/>
      <protection/>
    </xf>
    <xf numFmtId="0" fontId="27" fillId="0" borderId="2" xfId="21" applyFont="1" applyFill="1" applyBorder="1" applyAlignment="1">
      <alignment horizontal="center"/>
      <protection/>
    </xf>
    <xf numFmtId="0" fontId="11" fillId="0" borderId="157" xfId="21" applyFont="1" applyFill="1" applyBorder="1">
      <alignment/>
      <protection/>
    </xf>
    <xf numFmtId="0" fontId="11" fillId="0" borderId="158" xfId="21" applyFont="1" applyFill="1" applyBorder="1" applyAlignment="1">
      <alignment horizontal="center"/>
      <protection/>
    </xf>
    <xf numFmtId="169" fontId="11" fillId="0" borderId="159" xfId="21" applyNumberFormat="1" applyFont="1" applyFill="1" applyBorder="1" applyAlignment="1">
      <alignment horizontal="left"/>
      <protection/>
    </xf>
    <xf numFmtId="169" fontId="11" fillId="0" borderId="160" xfId="21" applyNumberFormat="1" applyFont="1" applyFill="1" applyBorder="1" applyAlignment="1">
      <alignment horizontal="center"/>
      <protection/>
    </xf>
    <xf numFmtId="0" fontId="26" fillId="0" borderId="159" xfId="21" applyFont="1" applyFill="1" applyBorder="1">
      <alignment/>
      <protection/>
    </xf>
    <xf numFmtId="0" fontId="26" fillId="0" borderId="160" xfId="21" applyFont="1" applyFill="1" applyBorder="1" applyAlignment="1">
      <alignment horizontal="center"/>
      <protection/>
    </xf>
    <xf numFmtId="169" fontId="11" fillId="0" borderId="159" xfId="21" applyNumberFormat="1" applyFont="1" applyFill="1" applyBorder="1" applyAlignment="1">
      <alignment horizontal="center"/>
      <protection/>
    </xf>
    <xf numFmtId="169" fontId="11" fillId="0" borderId="161" xfId="21" applyNumberFormat="1" applyFont="1" applyFill="1" applyBorder="1" applyAlignment="1">
      <alignment horizontal="center"/>
      <protection/>
    </xf>
    <xf numFmtId="0" fontId="19" fillId="0" borderId="159" xfId="21" applyFont="1" applyFill="1" applyBorder="1" applyAlignment="1">
      <alignment horizontal="center" wrapText="1"/>
      <protection/>
    </xf>
    <xf numFmtId="0" fontId="19" fillId="0" borderId="161" xfId="21" applyFont="1" applyFill="1" applyBorder="1" applyAlignment="1">
      <alignment horizontal="center" wrapText="1"/>
      <protection/>
    </xf>
    <xf numFmtId="0" fontId="19" fillId="0" borderId="162" xfId="21" applyFont="1" applyFill="1" applyBorder="1" applyAlignment="1">
      <alignment horizontal="center" wrapText="1"/>
      <protection/>
    </xf>
    <xf numFmtId="169" fontId="11" fillId="0" borderId="163" xfId="21" applyNumberFormat="1" applyFont="1" applyFill="1" applyBorder="1" applyAlignment="1">
      <alignment horizontal="center"/>
      <protection/>
    </xf>
    <xf numFmtId="169" fontId="27" fillId="0" borderId="159" xfId="21" applyNumberFormat="1" applyFont="1" applyFill="1" applyBorder="1" applyAlignment="1">
      <alignment horizontal="center"/>
      <protection/>
    </xf>
    <xf numFmtId="169" fontId="27" fillId="0" borderId="161" xfId="21" applyNumberFormat="1" applyFont="1" applyFill="1" applyBorder="1" applyAlignment="1">
      <alignment horizontal="center"/>
      <protection/>
    </xf>
    <xf numFmtId="0" fontId="27" fillId="0" borderId="164" xfId="21" applyFont="1" applyFill="1" applyBorder="1" applyAlignment="1">
      <alignment horizontal="center"/>
      <protection/>
    </xf>
    <xf numFmtId="0" fontId="27" fillId="0" borderId="165" xfId="21" applyFont="1" applyFill="1" applyBorder="1" applyAlignment="1">
      <alignment horizontal="center"/>
      <protection/>
    </xf>
    <xf numFmtId="0" fontId="27" fillId="0" borderId="162" xfId="21" applyFont="1" applyFill="1" applyBorder="1" applyAlignment="1">
      <alignment horizontal="center"/>
      <protection/>
    </xf>
    <xf numFmtId="0" fontId="11" fillId="0" borderId="10" xfId="21" applyFont="1" applyFill="1" applyBorder="1" applyAlignment="1">
      <alignment horizontal="left"/>
      <protection/>
    </xf>
    <xf numFmtId="0" fontId="0" fillId="0" borderId="0" xfId="0" applyAlignment="1">
      <alignment horizontal="left" vertical="top" wrapText="1"/>
    </xf>
    <xf numFmtId="169" fontId="11" fillId="0" borderId="166" xfId="21" applyNumberFormat="1" applyFont="1" applyFill="1" applyBorder="1" applyAlignment="1">
      <alignment horizontal="center"/>
      <protection/>
    </xf>
    <xf numFmtId="169" fontId="11" fillId="0" borderId="167" xfId="21" applyNumberFormat="1" applyFont="1" applyFill="1" applyBorder="1" applyAlignment="1">
      <alignment horizontal="center"/>
      <protection/>
    </xf>
    <xf numFmtId="169" fontId="11" fillId="0" borderId="168" xfId="21" applyNumberFormat="1" applyFont="1" applyFill="1" applyBorder="1" applyAlignment="1">
      <alignment horizontal="center"/>
      <protection/>
    </xf>
    <xf numFmtId="169" fontId="0" fillId="0" borderId="20" xfId="21" applyNumberFormat="1" applyFont="1" applyFill="1" applyBorder="1">
      <alignment/>
      <protection/>
    </xf>
    <xf numFmtId="169" fontId="11" fillId="0" borderId="169" xfId="21" applyNumberFormat="1" applyFont="1" applyFill="1" applyBorder="1" applyAlignment="1">
      <alignment horizontal="center"/>
      <protection/>
    </xf>
    <xf numFmtId="1" fontId="27" fillId="0" borderId="46" xfId="21" applyNumberFormat="1" applyFont="1" applyFill="1" applyBorder="1" applyAlignment="1">
      <alignment horizontal="center"/>
      <protection/>
    </xf>
    <xf numFmtId="169" fontId="53" fillId="0" borderId="0" xfId="21" applyNumberFormat="1" applyFont="1" applyFill="1" applyAlignment="1">
      <alignment horizontal="center"/>
      <protection/>
    </xf>
    <xf numFmtId="169" fontId="42" fillId="0" borderId="0" xfId="21" applyNumberFormat="1" applyFont="1" applyFill="1" applyAlignment="1">
      <alignment horizontal="center"/>
      <protection/>
    </xf>
    <xf numFmtId="169" fontId="11" fillId="0" borderId="170" xfId="21" applyNumberFormat="1" applyFont="1" applyFill="1" applyBorder="1" applyAlignment="1">
      <alignment horizontal="center"/>
      <protection/>
    </xf>
    <xf numFmtId="169" fontId="11" fillId="0" borderId="158" xfId="21" applyNumberFormat="1" applyFont="1" applyFill="1" applyBorder="1" applyAlignment="1">
      <alignment horizontal="center"/>
      <protection/>
    </xf>
    <xf numFmtId="169" fontId="11" fillId="0" borderId="171" xfId="21" applyNumberFormat="1" applyFont="1" applyFill="1" applyBorder="1" applyAlignment="1">
      <alignment horizontal="center"/>
      <protection/>
    </xf>
    <xf numFmtId="169" fontId="27" fillId="0" borderId="172" xfId="21" applyNumberFormat="1" applyFont="1" applyFill="1" applyBorder="1" applyAlignment="1">
      <alignment horizontal="center"/>
      <protection/>
    </xf>
    <xf numFmtId="1" fontId="11" fillId="0" borderId="173" xfId="21" applyNumberFormat="1" applyFont="1" applyFill="1" applyBorder="1" applyAlignment="1">
      <alignment horizontal="center"/>
      <protection/>
    </xf>
    <xf numFmtId="169" fontId="11" fillId="0" borderId="174" xfId="21" applyNumberFormat="1" applyFont="1" applyFill="1" applyBorder="1" applyAlignment="1">
      <alignment horizontal="center"/>
      <protection/>
    </xf>
    <xf numFmtId="169" fontId="15" fillId="2" borderId="14" xfId="21" applyNumberFormat="1" applyFont="1" applyFill="1" applyBorder="1">
      <alignment/>
      <protection/>
    </xf>
    <xf numFmtId="168" fontId="48" fillId="0" borderId="0" xfId="21" applyNumberFormat="1" applyFont="1" applyAlignment="1">
      <alignment horizontal="center"/>
      <protection/>
    </xf>
    <xf numFmtId="0" fontId="48" fillId="0" borderId="0" xfId="21" applyFont="1" applyAlignment="1">
      <alignment horizontal="center"/>
      <protection/>
    </xf>
    <xf numFmtId="169" fontId="48" fillId="0" borderId="0" xfId="21" applyNumberFormat="1" applyFont="1" applyAlignment="1">
      <alignment horizontal="center"/>
      <protection/>
    </xf>
    <xf numFmtId="14" fontId="48" fillId="0" borderId="0" xfId="21" applyNumberFormat="1" applyFont="1" applyAlignment="1">
      <alignment/>
      <protection/>
    </xf>
    <xf numFmtId="0" fontId="48" fillId="0" borderId="175" xfId="21" applyFont="1" applyBorder="1" applyAlignment="1">
      <alignment horizontal="center"/>
      <protection/>
    </xf>
    <xf numFmtId="168" fontId="48" fillId="0" borderId="176" xfId="21" applyNumberFormat="1" applyFont="1" applyBorder="1" applyAlignment="1">
      <alignment horizontal="center"/>
      <protection/>
    </xf>
    <xf numFmtId="0" fontId="48" fillId="0" borderId="60" xfId="21" applyFont="1" applyBorder="1" applyAlignment="1">
      <alignment horizontal="center"/>
      <protection/>
    </xf>
    <xf numFmtId="0" fontId="48" fillId="0" borderId="0" xfId="21" applyFont="1" applyBorder="1" applyAlignment="1">
      <alignment horizontal="center"/>
      <protection/>
    </xf>
    <xf numFmtId="0" fontId="48" fillId="0" borderId="0" xfId="21" applyFont="1" applyBorder="1">
      <alignment/>
      <protection/>
    </xf>
    <xf numFmtId="168" fontId="48" fillId="0" borderId="0" xfId="21" applyNumberFormat="1" applyFont="1" applyBorder="1" applyAlignment="1">
      <alignment horizontal="center"/>
      <protection/>
    </xf>
    <xf numFmtId="0" fontId="48" fillId="0" borderId="48" xfId="21" applyFont="1" applyBorder="1">
      <alignment/>
      <protection/>
    </xf>
    <xf numFmtId="0" fontId="48" fillId="0" borderId="41" xfId="21" applyFont="1" applyBorder="1" applyAlignment="1">
      <alignment horizontal="center"/>
      <protection/>
    </xf>
    <xf numFmtId="168" fontId="48" fillId="0" borderId="1" xfId="21" applyNumberFormat="1" applyFont="1" applyBorder="1" applyAlignment="1">
      <alignment horizontal="center"/>
      <protection/>
    </xf>
    <xf numFmtId="0" fontId="48" fillId="0" borderId="1" xfId="21" applyFont="1" applyBorder="1" applyAlignment="1">
      <alignment horizontal="center"/>
      <protection/>
    </xf>
    <xf numFmtId="0" fontId="48" fillId="0" borderId="1" xfId="21" applyFont="1" applyBorder="1">
      <alignment/>
      <protection/>
    </xf>
    <xf numFmtId="0" fontId="48" fillId="0" borderId="61" xfId="21" applyFont="1" applyBorder="1">
      <alignment/>
      <protection/>
    </xf>
    <xf numFmtId="0" fontId="48" fillId="0" borderId="177" xfId="21" applyFont="1" applyBorder="1">
      <alignment/>
      <protection/>
    </xf>
    <xf numFmtId="0" fontId="48" fillId="0" borderId="7" xfId="21" applyFont="1" applyBorder="1">
      <alignment/>
      <protection/>
    </xf>
    <xf numFmtId="0" fontId="48" fillId="0" borderId="7" xfId="21" applyFont="1" applyBorder="1" applyAlignment="1">
      <alignment/>
      <protection/>
    </xf>
    <xf numFmtId="0" fontId="48" fillId="0" borderId="43" xfId="21" applyFont="1" applyBorder="1" applyAlignment="1">
      <alignment/>
      <protection/>
    </xf>
    <xf numFmtId="0" fontId="48" fillId="0" borderId="178" xfId="21" applyFont="1" applyBorder="1">
      <alignment/>
      <protection/>
    </xf>
    <xf numFmtId="169" fontId="48" fillId="0" borderId="43" xfId="21" applyNumberFormat="1" applyFont="1" applyBorder="1" applyAlignment="1">
      <alignment/>
      <protection/>
    </xf>
    <xf numFmtId="0" fontId="48" fillId="0" borderId="43" xfId="21" applyFont="1" applyBorder="1">
      <alignment/>
      <protection/>
    </xf>
    <xf numFmtId="0" fontId="48" fillId="0" borderId="179" xfId="21" applyFont="1" applyBorder="1">
      <alignment/>
      <protection/>
    </xf>
    <xf numFmtId="0" fontId="48" fillId="0" borderId="130" xfId="21" applyFont="1" applyBorder="1">
      <alignment/>
      <protection/>
    </xf>
    <xf numFmtId="0" fontId="48" fillId="0" borderId="44" xfId="21" applyFont="1" applyBorder="1">
      <alignment/>
      <protection/>
    </xf>
    <xf numFmtId="0" fontId="55" fillId="0" borderId="38" xfId="22" applyNumberFormat="1" applyFont="1" applyFill="1" applyBorder="1" applyAlignment="1">
      <alignment horizontal="center" vertical="center"/>
      <protection/>
    </xf>
    <xf numFmtId="0" fontId="48" fillId="0" borderId="178" xfId="21" applyFont="1" applyFill="1" applyBorder="1">
      <alignment/>
      <protection/>
    </xf>
    <xf numFmtId="0" fontId="55" fillId="0" borderId="23" xfId="22" applyNumberFormat="1" applyFont="1" applyFill="1" applyBorder="1" applyAlignment="1">
      <alignment horizontal="center" vertical="center"/>
      <protection/>
    </xf>
    <xf numFmtId="0" fontId="55" fillId="0" borderId="180" xfId="22" applyNumberFormat="1" applyFont="1" applyFill="1" applyBorder="1" applyAlignment="1">
      <alignment horizontal="center" vertical="center"/>
      <protection/>
    </xf>
    <xf numFmtId="0" fontId="55" fillId="0" borderId="178" xfId="22" applyNumberFormat="1" applyFont="1" applyFill="1" applyBorder="1" applyAlignment="1">
      <alignment horizontal="center" vertical="top"/>
      <protection/>
    </xf>
    <xf numFmtId="0" fontId="0" fillId="0" borderId="5" xfId="21" applyFont="1" applyBorder="1" applyAlignment="1">
      <alignment horizontal="center"/>
      <protection/>
    </xf>
    <xf numFmtId="0" fontId="19" fillId="0" borderId="40" xfId="21" applyNumberFormat="1" applyFont="1" applyFill="1" applyBorder="1" applyAlignment="1">
      <alignment horizontal="center" wrapText="1"/>
      <protection/>
    </xf>
    <xf numFmtId="0" fontId="19" fillId="0" borderId="39" xfId="21" applyNumberFormat="1" applyFont="1" applyFill="1" applyBorder="1" applyAlignment="1">
      <alignment horizontal="center" wrapText="1"/>
      <protection/>
    </xf>
    <xf numFmtId="169" fontId="11" fillId="0" borderId="12" xfId="21" applyNumberFormat="1" applyFont="1" applyFill="1" applyBorder="1" applyAlignment="1">
      <alignment horizontal="center"/>
      <protection/>
    </xf>
    <xf numFmtId="169" fontId="11" fillId="0" borderId="181" xfId="21" applyNumberFormat="1" applyFont="1" applyFill="1" applyBorder="1" applyAlignment="1">
      <alignment horizontal="center"/>
      <protection/>
    </xf>
    <xf numFmtId="169" fontId="11" fillId="0" borderId="131" xfId="21" applyNumberFormat="1" applyFont="1" applyFill="1" applyBorder="1" applyAlignment="1">
      <alignment horizontal="center"/>
      <protection/>
    </xf>
    <xf numFmtId="169" fontId="11" fillId="0" borderId="5" xfId="21" applyNumberFormat="1" applyFont="1" applyFill="1" applyBorder="1" applyAlignment="1">
      <alignment horizontal="center"/>
      <protection/>
    </xf>
    <xf numFmtId="169" fontId="11" fillId="0" borderId="182" xfId="21" applyNumberFormat="1" applyFont="1" applyFill="1" applyBorder="1" applyAlignment="1">
      <alignment horizontal="center"/>
      <protection/>
    </xf>
    <xf numFmtId="0" fontId="27" fillId="0" borderId="69" xfId="21" applyFont="1" applyFill="1" applyBorder="1" applyAlignment="1">
      <alignment horizontal="center"/>
      <protection/>
    </xf>
    <xf numFmtId="0" fontId="27" fillId="0" borderId="22" xfId="21" applyFont="1" applyFill="1" applyBorder="1" applyAlignment="1">
      <alignment horizontal="center"/>
      <protection/>
    </xf>
    <xf numFmtId="0" fontId="27" fillId="0" borderId="93" xfId="21" applyFont="1" applyFill="1" applyBorder="1" applyAlignment="1">
      <alignment horizontal="center"/>
      <protection/>
    </xf>
    <xf numFmtId="169" fontId="11" fillId="0" borderId="85" xfId="21" applyNumberFormat="1" applyFont="1" applyFill="1" applyBorder="1" applyAlignment="1">
      <alignment horizontal="left"/>
      <protection/>
    </xf>
    <xf numFmtId="0" fontId="48" fillId="0" borderId="106" xfId="21" applyFont="1" applyBorder="1">
      <alignment/>
      <protection/>
    </xf>
    <xf numFmtId="0" fontId="48" fillId="0" borderId="106" xfId="21" applyFont="1" applyBorder="1" applyAlignment="1">
      <alignment horizontal="center"/>
      <protection/>
    </xf>
    <xf numFmtId="0" fontId="56" fillId="0" borderId="24" xfId="22" applyNumberFormat="1" applyFont="1" applyFill="1" applyBorder="1" applyAlignment="1">
      <alignment horizontal="center"/>
      <protection/>
    </xf>
    <xf numFmtId="0" fontId="48" fillId="0" borderId="178" xfId="0" applyFont="1" applyFill="1" applyBorder="1" applyAlignment="1">
      <alignment horizontal="center" vertical="top"/>
    </xf>
    <xf numFmtId="0" fontId="56" fillId="0" borderId="183" xfId="22" applyNumberFormat="1" applyFont="1" applyFill="1" applyBorder="1" applyAlignment="1">
      <alignment horizontal="center"/>
      <protection/>
    </xf>
    <xf numFmtId="0" fontId="48" fillId="0" borderId="129" xfId="22" applyNumberFormat="1" applyFont="1" applyFill="1" applyBorder="1" applyAlignment="1">
      <alignment horizontal="center"/>
      <protection/>
    </xf>
    <xf numFmtId="0" fontId="48" fillId="0" borderId="0" xfId="22" applyNumberFormat="1" applyFont="1" applyFill="1" applyBorder="1" applyAlignment="1">
      <alignment horizontal="center"/>
      <protection/>
    </xf>
    <xf numFmtId="0" fontId="48" fillId="0" borderId="0" xfId="0" applyFont="1" applyFill="1" applyBorder="1" applyAlignment="1">
      <alignment horizontal="center"/>
    </xf>
    <xf numFmtId="0" fontId="48" fillId="0" borderId="121" xfId="0" applyFont="1" applyFill="1" applyBorder="1" applyAlignment="1">
      <alignment horizontal="center"/>
    </xf>
    <xf numFmtId="0" fontId="48" fillId="0" borderId="131" xfId="22" applyNumberFormat="1" applyFont="1" applyFill="1" applyBorder="1" applyAlignment="1" applyProtection="1">
      <alignment horizontal="center"/>
      <protection/>
    </xf>
    <xf numFmtId="0" fontId="48" fillId="0" borderId="0" xfId="22" applyNumberFormat="1" applyFont="1" applyFill="1" applyBorder="1" applyAlignment="1" applyProtection="1">
      <alignment horizontal="center"/>
      <protection/>
    </xf>
    <xf numFmtId="0" fontId="48" fillId="0" borderId="131" xfId="22" applyNumberFormat="1" applyFont="1" applyFill="1" applyBorder="1" applyAlignment="1" applyProtection="1" quotePrefix="1">
      <alignment horizontal="center"/>
      <protection/>
    </xf>
    <xf numFmtId="0" fontId="48" fillId="0" borderId="0" xfId="22" applyNumberFormat="1" applyFont="1" applyFill="1" applyBorder="1" applyAlignment="1" applyProtection="1" quotePrefix="1">
      <alignment horizontal="center"/>
      <protection/>
    </xf>
    <xf numFmtId="0" fontId="48" fillId="0" borderId="48" xfId="0" applyFont="1" applyFill="1" applyBorder="1" applyAlignment="1">
      <alignment horizontal="center"/>
    </xf>
    <xf numFmtId="0" fontId="48" fillId="0" borderId="129" xfId="22" applyNumberFormat="1" applyFont="1" applyFill="1" applyBorder="1" applyAlignment="1" applyProtection="1">
      <alignment horizontal="center"/>
      <protection/>
    </xf>
    <xf numFmtId="0" fontId="48" fillId="0" borderId="129" xfId="22" applyNumberFormat="1" applyFont="1" applyFill="1" applyBorder="1" applyAlignment="1" applyProtection="1" quotePrefix="1">
      <alignment horizontal="center"/>
      <protection/>
    </xf>
    <xf numFmtId="0" fontId="48" fillId="0" borderId="131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121" xfId="0" applyFont="1" applyFill="1" applyBorder="1" applyAlignment="1">
      <alignment/>
    </xf>
    <xf numFmtId="0" fontId="48" fillId="0" borderId="131" xfId="22" applyFont="1" applyFill="1" applyBorder="1" applyAlignment="1" applyProtection="1">
      <alignment horizontal="center"/>
      <protection/>
    </xf>
    <xf numFmtId="0" fontId="48" fillId="0" borderId="42" xfId="22" applyNumberFormat="1" applyFont="1" applyFill="1" applyBorder="1" applyAlignment="1" applyProtection="1" quotePrefix="1">
      <alignment horizontal="center"/>
      <protection/>
    </xf>
    <xf numFmtId="0" fontId="48" fillId="0" borderId="1" xfId="22" applyNumberFormat="1" applyFont="1" applyFill="1" applyBorder="1" applyAlignment="1" applyProtection="1" quotePrefix="1">
      <alignment horizontal="center"/>
      <protection/>
    </xf>
    <xf numFmtId="0" fontId="48" fillId="0" borderId="1" xfId="0" applyFont="1" applyFill="1" applyBorder="1" applyAlignment="1">
      <alignment horizontal="center"/>
    </xf>
    <xf numFmtId="0" fontId="48" fillId="0" borderId="101" xfId="0" applyFont="1" applyFill="1" applyBorder="1" applyAlignment="1">
      <alignment/>
    </xf>
    <xf numFmtId="0" fontId="48" fillId="0" borderId="105" xfId="0" applyFont="1" applyFill="1" applyBorder="1" applyAlignment="1">
      <alignment/>
    </xf>
    <xf numFmtId="0" fontId="48" fillId="0" borderId="1" xfId="0" applyFont="1" applyFill="1" applyBorder="1" applyAlignment="1">
      <alignment/>
    </xf>
    <xf numFmtId="0" fontId="48" fillId="0" borderId="105" xfId="22" applyNumberFormat="1" applyFont="1" applyFill="1" applyBorder="1" applyAlignment="1" applyProtection="1">
      <alignment horizontal="center"/>
      <protection/>
    </xf>
    <xf numFmtId="0" fontId="48" fillId="0" borderId="1" xfId="22" applyNumberFormat="1" applyFont="1" applyFill="1" applyBorder="1" applyAlignment="1" applyProtection="1">
      <alignment horizontal="center"/>
      <protection/>
    </xf>
    <xf numFmtId="0" fontId="48" fillId="0" borderId="61" xfId="0" applyFont="1" applyFill="1" applyBorder="1" applyAlignment="1">
      <alignment horizontal="center"/>
    </xf>
    <xf numFmtId="0" fontId="48" fillId="0" borderId="5" xfId="22" applyNumberFormat="1" applyFont="1" applyFill="1" applyBorder="1" applyAlignment="1">
      <alignment horizontal="center"/>
      <protection/>
    </xf>
    <xf numFmtId="0" fontId="48" fillId="0" borderId="5" xfId="22" applyNumberFormat="1" applyFont="1" applyFill="1" applyBorder="1" applyAlignment="1" applyProtection="1">
      <alignment horizontal="center"/>
      <protection/>
    </xf>
    <xf numFmtId="0" fontId="48" fillId="0" borderId="5" xfId="22" applyNumberFormat="1" applyFont="1" applyFill="1" applyBorder="1" applyAlignment="1" applyProtection="1" quotePrefix="1">
      <alignment horizontal="center"/>
      <protection/>
    </xf>
    <xf numFmtId="0" fontId="48" fillId="0" borderId="106" xfId="22" applyNumberFormat="1" applyFont="1" applyFill="1" applyBorder="1" applyAlignment="1" applyProtection="1" quotePrefix="1">
      <alignment horizontal="center"/>
      <protection/>
    </xf>
    <xf numFmtId="184" fontId="11" fillId="0" borderId="0" xfId="21" applyNumberFormat="1" applyFont="1" applyFill="1" applyAlignment="1">
      <alignment horizontal="right"/>
      <protection/>
    </xf>
    <xf numFmtId="0" fontId="11" fillId="0" borderId="4" xfId="21" applyNumberFormat="1" applyFont="1" applyFill="1" applyBorder="1" applyAlignment="1">
      <alignment horizontal="center"/>
      <protection/>
    </xf>
    <xf numFmtId="169" fontId="28" fillId="0" borderId="0" xfId="21" applyNumberFormat="1" applyFont="1" applyFill="1" applyBorder="1">
      <alignment/>
      <protection/>
    </xf>
    <xf numFmtId="169" fontId="11" fillId="0" borderId="184" xfId="21" applyNumberFormat="1" applyFont="1" applyFill="1" applyBorder="1" applyAlignment="1">
      <alignment horizontal="center"/>
      <protection/>
    </xf>
    <xf numFmtId="169" fontId="11" fillId="0" borderId="185" xfId="21" applyNumberFormat="1" applyFont="1" applyFill="1" applyBorder="1" applyAlignment="1">
      <alignment horizontal="center"/>
      <protection/>
    </xf>
    <xf numFmtId="0" fontId="32" fillId="0" borderId="0" xfId="21" applyFont="1" applyFill="1" applyAlignment="1">
      <alignment horizontal="center"/>
      <protection/>
    </xf>
    <xf numFmtId="0" fontId="32" fillId="0" borderId="40" xfId="21" applyFont="1" applyFill="1" applyBorder="1" applyAlignment="1">
      <alignment horizontal="center" wrapText="1"/>
      <protection/>
    </xf>
    <xf numFmtId="169" fontId="30" fillId="0" borderId="20" xfId="21" applyNumberFormat="1" applyFont="1" applyFill="1" applyBorder="1" applyAlignment="1">
      <alignment horizontal="center"/>
      <protection/>
    </xf>
    <xf numFmtId="169" fontId="30" fillId="0" borderId="53" xfId="21" applyNumberFormat="1" applyFont="1" applyFill="1" applyBorder="1" applyAlignment="1">
      <alignment horizontal="center"/>
      <protection/>
    </xf>
    <xf numFmtId="169" fontId="38" fillId="0" borderId="0" xfId="21" applyNumberFormat="1" applyFont="1" applyFill="1" applyBorder="1" applyAlignment="1">
      <alignment horizontal="center"/>
      <protection/>
    </xf>
    <xf numFmtId="169" fontId="14" fillId="0" borderId="21" xfId="21" applyNumberFormat="1" applyFont="1" applyFill="1" applyBorder="1">
      <alignment/>
      <protection/>
    </xf>
    <xf numFmtId="0" fontId="10" fillId="2" borderId="0" xfId="21" applyFont="1" applyFill="1" applyAlignment="1">
      <alignment horizontal="left" vertical="top"/>
      <protection/>
    </xf>
    <xf numFmtId="0" fontId="1" fillId="0" borderId="0" xfId="21" applyAlignment="1">
      <alignment horizontal="left" vertical="top"/>
      <protection/>
    </xf>
    <xf numFmtId="0" fontId="11" fillId="5" borderId="6" xfId="21" applyFont="1" applyFill="1" applyBorder="1" applyAlignment="1">
      <alignment horizontal="center"/>
      <protection/>
    </xf>
    <xf numFmtId="0" fontId="11" fillId="5" borderId="62" xfId="21" applyFont="1" applyFill="1" applyBorder="1" applyAlignment="1">
      <alignment horizontal="center"/>
      <protection/>
    </xf>
    <xf numFmtId="0" fontId="3" fillId="0" borderId="0" xfId="20" applyAlignment="1">
      <alignment/>
    </xf>
    <xf numFmtId="0" fontId="10" fillId="2" borderId="0" xfId="21" applyFont="1" applyFill="1" applyAlignment="1">
      <alignment/>
      <protection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0" fillId="2" borderId="0" xfId="21" applyFont="1" applyFill="1" applyAlignment="1">
      <alignment/>
      <protection/>
    </xf>
    <xf numFmtId="169" fontId="26" fillId="6" borderId="0" xfId="21" applyNumberFormat="1" applyFont="1" applyFill="1" applyAlignment="1">
      <alignment/>
      <protection/>
    </xf>
    <xf numFmtId="169" fontId="19" fillId="6" borderId="0" xfId="21" applyNumberFormat="1" applyFont="1" applyFill="1" applyAlignment="1">
      <alignment/>
      <protection/>
    </xf>
    <xf numFmtId="169" fontId="19" fillId="6" borderId="0" xfId="21" applyNumberFormat="1" applyFont="1" applyFill="1" applyAlignment="1">
      <alignment horizontal="left"/>
      <protection/>
    </xf>
    <xf numFmtId="169" fontId="19" fillId="6" borderId="0" xfId="21" applyNumberFormat="1" applyFont="1" applyFill="1" applyAlignment="1">
      <alignment horizontal="center"/>
      <protection/>
    </xf>
    <xf numFmtId="169" fontId="11" fillId="6" borderId="0" xfId="21" applyNumberFormat="1" applyFont="1" applyFill="1" applyAlignment="1">
      <alignment/>
      <protection/>
    </xf>
    <xf numFmtId="169" fontId="27" fillId="6" borderId="0" xfId="21" applyNumberFormat="1" applyFont="1" applyFill="1" applyAlignment="1">
      <alignment/>
      <protection/>
    </xf>
    <xf numFmtId="169" fontId="27" fillId="6" borderId="0" xfId="21" applyNumberFormat="1" applyFont="1" applyFill="1" applyAlignment="1">
      <alignment horizontal="left"/>
      <protection/>
    </xf>
    <xf numFmtId="169" fontId="27" fillId="6" borderId="0" xfId="21" applyNumberFormat="1" applyFont="1" applyFill="1" applyAlignment="1">
      <alignment horizontal="center"/>
      <protection/>
    </xf>
    <xf numFmtId="0" fontId="44" fillId="6" borderId="0" xfId="21" applyFont="1" applyFill="1" applyBorder="1" applyAlignment="1">
      <alignment/>
      <protection/>
    </xf>
    <xf numFmtId="0" fontId="44" fillId="6" borderId="0" xfId="21" applyFont="1" applyFill="1" applyBorder="1" applyAlignment="1">
      <alignment horizontal="center"/>
      <protection/>
    </xf>
    <xf numFmtId="0" fontId="27" fillId="6" borderId="38" xfId="21" applyFont="1" applyFill="1" applyBorder="1" applyAlignment="1">
      <alignment/>
      <protection/>
    </xf>
    <xf numFmtId="0" fontId="27" fillId="6" borderId="62" xfId="21" applyFont="1" applyFill="1" applyBorder="1" applyAlignment="1">
      <alignment horizontal="center"/>
      <protection/>
    </xf>
    <xf numFmtId="169" fontId="19" fillId="6" borderId="40" xfId="21" applyNumberFormat="1" applyFont="1" applyFill="1" applyBorder="1" applyAlignment="1">
      <alignment horizontal="center"/>
      <protection/>
    </xf>
    <xf numFmtId="169" fontId="27" fillId="6" borderId="6" xfId="21" applyNumberFormat="1" applyFont="1" applyFill="1" applyBorder="1" applyAlignment="1">
      <alignment horizontal="center"/>
      <protection/>
    </xf>
    <xf numFmtId="0" fontId="27" fillId="6" borderId="6" xfId="21" applyFont="1" applyFill="1" applyBorder="1" applyAlignment="1">
      <alignment horizontal="center"/>
      <protection/>
    </xf>
    <xf numFmtId="0" fontId="19" fillId="6" borderId="41" xfId="21" applyFont="1" applyFill="1" applyBorder="1" applyAlignment="1">
      <alignment/>
      <protection/>
    </xf>
    <xf numFmtId="0" fontId="19" fillId="6" borderId="1" xfId="21" applyFont="1" applyFill="1" applyBorder="1" applyAlignment="1">
      <alignment horizontal="center"/>
      <protection/>
    </xf>
    <xf numFmtId="169" fontId="19" fillId="6" borderId="10" xfId="21" applyNumberFormat="1" applyFont="1" applyFill="1" applyBorder="1" applyAlignment="1">
      <alignment horizontal="center"/>
      <protection/>
    </xf>
    <xf numFmtId="169" fontId="19" fillId="6" borderId="11" xfId="21" applyNumberFormat="1" applyFont="1" applyFill="1" applyBorder="1" applyAlignment="1">
      <alignment horizontal="center"/>
      <protection/>
    </xf>
    <xf numFmtId="169" fontId="19" fillId="6" borderId="14" xfId="21" applyNumberFormat="1" applyFont="1" applyFill="1" applyBorder="1" applyAlignment="1">
      <alignment horizontal="center"/>
      <protection/>
    </xf>
    <xf numFmtId="169" fontId="19" fillId="6" borderId="1" xfId="21" applyNumberFormat="1" applyFont="1" applyFill="1" applyBorder="1" applyAlignment="1">
      <alignment horizontal="center"/>
      <protection/>
    </xf>
    <xf numFmtId="0" fontId="19" fillId="6" borderId="60" xfId="21" applyFont="1" applyFill="1" applyBorder="1" applyAlignment="1">
      <alignment horizontal="center" wrapText="1"/>
      <protection/>
    </xf>
    <xf numFmtId="0" fontId="19" fillId="6" borderId="0" xfId="21" applyFont="1" applyFill="1" applyBorder="1" applyAlignment="1">
      <alignment horizontal="center"/>
      <protection/>
    </xf>
    <xf numFmtId="0" fontId="19" fillId="6" borderId="48" xfId="21" applyFont="1" applyFill="1" applyBorder="1" applyAlignment="1">
      <alignment horizontal="center" wrapText="1"/>
      <protection/>
    </xf>
    <xf numFmtId="169" fontId="11" fillId="6" borderId="49" xfId="21" applyNumberFormat="1" applyFont="1" applyFill="1" applyBorder="1" applyAlignment="1">
      <alignment horizontal="left"/>
      <protection/>
    </xf>
    <xf numFmtId="169" fontId="11" fillId="6" borderId="46" xfId="21" applyNumberFormat="1" applyFont="1" applyFill="1" applyBorder="1" applyAlignment="1">
      <alignment horizontal="center"/>
      <protection/>
    </xf>
    <xf numFmtId="169" fontId="27" fillId="6" borderId="52" xfId="21" applyNumberFormat="1" applyFont="1" applyFill="1" applyBorder="1" applyAlignment="1">
      <alignment horizontal="center"/>
      <protection/>
    </xf>
    <xf numFmtId="169" fontId="27" fillId="6" borderId="4" xfId="21" applyNumberFormat="1" applyFont="1" applyFill="1" applyBorder="1" applyAlignment="1">
      <alignment horizontal="center"/>
      <protection/>
    </xf>
    <xf numFmtId="169" fontId="27" fillId="6" borderId="9" xfId="21" applyNumberFormat="1" applyFont="1" applyFill="1" applyBorder="1" applyAlignment="1">
      <alignment horizontal="center"/>
      <protection/>
    </xf>
    <xf numFmtId="169" fontId="27" fillId="6" borderId="46" xfId="21" applyNumberFormat="1" applyFont="1" applyFill="1" applyBorder="1" applyAlignment="1">
      <alignment horizontal="center"/>
      <protection/>
    </xf>
    <xf numFmtId="0" fontId="27" fillId="6" borderId="0" xfId="21" applyFont="1" applyFill="1" applyBorder="1" applyAlignment="1">
      <alignment horizontal="center"/>
      <protection/>
    </xf>
    <xf numFmtId="0" fontId="27" fillId="6" borderId="48" xfId="21" applyFont="1" applyFill="1" applyBorder="1" applyAlignment="1">
      <alignment horizontal="center"/>
      <protection/>
    </xf>
    <xf numFmtId="169" fontId="27" fillId="6" borderId="20" xfId="21" applyNumberFormat="1" applyFont="1" applyFill="1" applyBorder="1" applyAlignment="1">
      <alignment horizontal="center"/>
      <protection/>
    </xf>
    <xf numFmtId="169" fontId="27" fillId="6" borderId="60" xfId="21" applyNumberFormat="1" applyFont="1" applyFill="1" applyBorder="1" applyAlignment="1">
      <alignment horizontal="center"/>
      <protection/>
    </xf>
    <xf numFmtId="169" fontId="27" fillId="6" borderId="0" xfId="21" applyNumberFormat="1" applyFont="1" applyFill="1" applyBorder="1" applyAlignment="1">
      <alignment horizontal="center"/>
      <protection/>
    </xf>
    <xf numFmtId="169" fontId="27" fillId="6" borderId="48" xfId="21" applyNumberFormat="1" applyFont="1" applyFill="1" applyBorder="1" applyAlignment="1">
      <alignment horizontal="center"/>
      <protection/>
    </xf>
    <xf numFmtId="169" fontId="27" fillId="6" borderId="47" xfId="21" applyNumberFormat="1" applyFont="1" applyFill="1" applyBorder="1" applyAlignment="1">
      <alignment horizontal="center"/>
      <protection/>
    </xf>
    <xf numFmtId="169" fontId="27" fillId="6" borderId="17" xfId="21" applyNumberFormat="1" applyFont="1" applyFill="1" applyBorder="1" applyAlignment="1">
      <alignment horizontal="center"/>
      <protection/>
    </xf>
    <xf numFmtId="169" fontId="27" fillId="6" borderId="19" xfId="21" applyNumberFormat="1" applyFont="1" applyFill="1" applyBorder="1" applyAlignment="1">
      <alignment horizontal="center"/>
      <protection/>
    </xf>
    <xf numFmtId="169" fontId="27" fillId="6" borderId="57" xfId="21" applyNumberFormat="1" applyFont="1" applyFill="1" applyBorder="1" applyAlignment="1">
      <alignment horizontal="center"/>
      <protection/>
    </xf>
    <xf numFmtId="169" fontId="11" fillId="6" borderId="46" xfId="21" applyNumberFormat="1" applyFont="1" applyFill="1" applyBorder="1" applyAlignment="1" quotePrefix="1">
      <alignment horizontal="center"/>
      <protection/>
    </xf>
    <xf numFmtId="169" fontId="11" fillId="6" borderId="52" xfId="21" applyNumberFormat="1" applyFont="1" applyFill="1" applyBorder="1" applyAlignment="1">
      <alignment horizontal="left"/>
      <protection/>
    </xf>
    <xf numFmtId="169" fontId="11" fillId="6" borderId="20" xfId="21" applyNumberFormat="1" applyFont="1" applyFill="1" applyBorder="1" applyAlignment="1">
      <alignment horizontal="center"/>
      <protection/>
    </xf>
    <xf numFmtId="169" fontId="27" fillId="6" borderId="42" xfId="21" applyNumberFormat="1" applyFont="1" applyFill="1" applyBorder="1" applyAlignment="1">
      <alignment horizontal="left"/>
      <protection/>
    </xf>
    <xf numFmtId="169" fontId="27" fillId="6" borderId="44" xfId="21" applyNumberFormat="1" applyFont="1" applyFill="1" applyBorder="1" applyAlignment="1">
      <alignment horizontal="center"/>
      <protection/>
    </xf>
    <xf numFmtId="169" fontId="27" fillId="6" borderId="131" xfId="21" applyNumberFormat="1" applyFont="1" applyFill="1" applyBorder="1" applyAlignment="1">
      <alignment horizontal="center"/>
      <protection/>
    </xf>
    <xf numFmtId="169" fontId="27" fillId="6" borderId="7" xfId="21" applyNumberFormat="1" applyFont="1" applyFill="1" applyBorder="1" applyAlignment="1">
      <alignment horizontal="center"/>
      <protection/>
    </xf>
    <xf numFmtId="169" fontId="27" fillId="6" borderId="130" xfId="21" applyNumberFormat="1" applyFont="1" applyFill="1" applyBorder="1" applyAlignment="1">
      <alignment horizontal="center"/>
      <protection/>
    </xf>
    <xf numFmtId="0" fontId="27" fillId="6" borderId="0" xfId="21" applyFont="1" applyFill="1" applyBorder="1" applyAlignment="1">
      <alignment horizontal="left"/>
      <protection/>
    </xf>
    <xf numFmtId="169" fontId="27" fillId="6" borderId="38" xfId="21" applyNumberFormat="1" applyFont="1" applyFill="1" applyBorder="1" applyAlignment="1">
      <alignment horizontal="center"/>
      <protection/>
    </xf>
    <xf numFmtId="169" fontId="27" fillId="6" borderId="62" xfId="21" applyNumberFormat="1" applyFont="1" applyFill="1" applyBorder="1" applyAlignment="1">
      <alignment horizontal="center"/>
      <protection/>
    </xf>
    <xf numFmtId="169" fontId="27" fillId="6" borderId="41" xfId="21" applyNumberFormat="1" applyFont="1" applyFill="1" applyBorder="1" applyAlignment="1">
      <alignment horizontal="center"/>
      <protection/>
    </xf>
    <xf numFmtId="169" fontId="27" fillId="6" borderId="1" xfId="21" applyNumberFormat="1" applyFont="1" applyFill="1" applyBorder="1" applyAlignment="1">
      <alignment horizontal="center"/>
      <protection/>
    </xf>
    <xf numFmtId="169" fontId="27" fillId="6" borderId="61" xfId="21" applyNumberFormat="1" applyFont="1" applyFill="1" applyBorder="1" applyAlignment="1">
      <alignment horizontal="center"/>
      <protection/>
    </xf>
    <xf numFmtId="169" fontId="27" fillId="6" borderId="0" xfId="21" applyNumberFormat="1" applyFont="1" applyFill="1" applyBorder="1" applyAlignment="1">
      <alignment horizontal="left"/>
      <protection/>
    </xf>
    <xf numFmtId="169" fontId="45" fillId="6" borderId="0" xfId="21" applyNumberFormat="1" applyFont="1" applyFill="1" applyBorder="1" applyAlignment="1">
      <alignment horizontal="center"/>
      <protection/>
    </xf>
    <xf numFmtId="9" fontId="27" fillId="6" borderId="41" xfId="23" applyFont="1" applyFill="1" applyBorder="1" applyAlignment="1">
      <alignment horizontal="center"/>
    </xf>
    <xf numFmtId="9" fontId="27" fillId="6" borderId="1" xfId="23" applyNumberFormat="1" applyFont="1" applyFill="1" applyBorder="1" applyAlignment="1">
      <alignment horizontal="center"/>
    </xf>
    <xf numFmtId="169" fontId="27" fillId="6" borderId="1" xfId="23" applyNumberFormat="1" applyFont="1" applyFill="1" applyBorder="1" applyAlignment="1">
      <alignment horizontal="center"/>
    </xf>
    <xf numFmtId="9" fontId="27" fillId="6" borderId="1" xfId="23" applyFont="1" applyFill="1" applyBorder="1" applyAlignment="1">
      <alignment horizontal="center"/>
    </xf>
    <xf numFmtId="9" fontId="27" fillId="6" borderId="61" xfId="23" applyFont="1" applyFill="1" applyBorder="1" applyAlignment="1">
      <alignment horizontal="center"/>
    </xf>
    <xf numFmtId="9" fontId="27" fillId="6" borderId="0" xfId="23" applyNumberFormat="1" applyFont="1" applyFill="1" applyAlignment="1">
      <alignment horizontal="center"/>
    </xf>
    <xf numFmtId="169" fontId="27" fillId="6" borderId="0" xfId="23" applyNumberFormat="1" applyFont="1" applyFill="1" applyAlignment="1">
      <alignment horizontal="center"/>
    </xf>
    <xf numFmtId="169" fontId="10" fillId="6" borderId="0" xfId="21" applyNumberFormat="1" applyFont="1" applyFill="1" applyAlignment="1">
      <alignment/>
      <protection/>
    </xf>
    <xf numFmtId="169" fontId="19" fillId="6" borderId="0" xfId="21" applyNumberFormat="1" applyFont="1" applyFill="1" applyBorder="1" applyAlignment="1">
      <alignment horizontal="center"/>
      <protection/>
    </xf>
    <xf numFmtId="169" fontId="10" fillId="6" borderId="0" xfId="21" applyNumberFormat="1" applyFont="1" applyFill="1" applyBorder="1" applyAlignment="1">
      <alignment/>
      <protection/>
    </xf>
    <xf numFmtId="0" fontId="19" fillId="6" borderId="61" xfId="21" applyFont="1" applyFill="1" applyBorder="1" applyAlignment="1">
      <alignment horizontal="center"/>
      <protection/>
    </xf>
    <xf numFmtId="169" fontId="19" fillId="6" borderId="12" xfId="21" applyNumberFormat="1" applyFont="1" applyFill="1" applyBorder="1" applyAlignment="1">
      <alignment horizontal="center"/>
      <protection/>
    </xf>
    <xf numFmtId="0" fontId="27" fillId="6" borderId="45" xfId="21" applyFont="1" applyFill="1" applyBorder="1" applyAlignment="1">
      <alignment horizontal="left"/>
      <protection/>
    </xf>
    <xf numFmtId="0" fontId="19" fillId="6" borderId="51" xfId="21" applyFont="1" applyFill="1" applyBorder="1" applyAlignment="1">
      <alignment horizontal="center"/>
      <protection/>
    </xf>
    <xf numFmtId="169" fontId="19" fillId="6" borderId="45" xfId="21" applyNumberFormat="1" applyFont="1" applyFill="1" applyBorder="1" applyAlignment="1">
      <alignment horizontal="center"/>
      <protection/>
    </xf>
    <xf numFmtId="169" fontId="19" fillId="6" borderId="50" xfId="21" applyNumberFormat="1" applyFont="1" applyFill="1" applyBorder="1" applyAlignment="1">
      <alignment horizontal="center"/>
      <protection/>
    </xf>
    <xf numFmtId="169" fontId="19" fillId="6" borderId="66" xfId="21" applyNumberFormat="1" applyFont="1" applyFill="1" applyBorder="1" applyAlignment="1">
      <alignment horizontal="center"/>
      <protection/>
    </xf>
    <xf numFmtId="169" fontId="19" fillId="6" borderId="6" xfId="21" applyNumberFormat="1" applyFont="1" applyFill="1" applyBorder="1" applyAlignment="1">
      <alignment horizontal="center"/>
      <protection/>
    </xf>
    <xf numFmtId="0" fontId="11" fillId="6" borderId="49" xfId="21" applyFont="1" applyFill="1" applyBorder="1" applyAlignment="1">
      <alignment horizontal="left"/>
      <protection/>
    </xf>
    <xf numFmtId="0" fontId="19" fillId="6" borderId="147" xfId="21" applyFont="1" applyFill="1" applyBorder="1" applyAlignment="1">
      <alignment horizontal="center"/>
      <protection/>
    </xf>
    <xf numFmtId="169" fontId="27" fillId="6" borderId="49" xfId="21" applyNumberFormat="1" applyFont="1" applyFill="1" applyBorder="1" applyAlignment="1">
      <alignment horizontal="center"/>
      <protection/>
    </xf>
    <xf numFmtId="169" fontId="27" fillId="6" borderId="3" xfId="21" applyNumberFormat="1" applyFont="1" applyFill="1" applyBorder="1" applyAlignment="1">
      <alignment horizontal="center"/>
      <protection/>
    </xf>
    <xf numFmtId="169" fontId="27" fillId="6" borderId="113" xfId="21" applyNumberFormat="1" applyFont="1" applyFill="1" applyBorder="1" applyAlignment="1">
      <alignment horizontal="center"/>
      <protection/>
    </xf>
    <xf numFmtId="0" fontId="19" fillId="6" borderId="0" xfId="21" applyFont="1" applyFill="1" applyBorder="1" applyAlignment="1">
      <alignment horizontal="center" wrapText="1"/>
      <protection/>
    </xf>
    <xf numFmtId="169" fontId="11" fillId="6" borderId="56" xfId="21" applyNumberFormat="1" applyFont="1" applyFill="1" applyBorder="1" applyAlignment="1">
      <alignment horizontal="left"/>
      <protection/>
    </xf>
    <xf numFmtId="169" fontId="27" fillId="6" borderId="59" xfId="21" applyNumberFormat="1" applyFont="1" applyFill="1" applyBorder="1" applyAlignment="1">
      <alignment horizontal="center"/>
      <protection/>
    </xf>
    <xf numFmtId="0" fontId="27" fillId="6" borderId="42" xfId="21" applyFont="1" applyFill="1" applyBorder="1" applyAlignment="1">
      <alignment horizontal="left"/>
      <protection/>
    </xf>
    <xf numFmtId="169" fontId="27" fillId="6" borderId="106" xfId="21" applyNumberFormat="1" applyFont="1" applyFill="1" applyBorder="1" applyAlignment="1">
      <alignment horizontal="center"/>
      <protection/>
    </xf>
    <xf numFmtId="169" fontId="27" fillId="6" borderId="56" xfId="21" applyNumberFormat="1" applyFont="1" applyFill="1" applyBorder="1" applyAlignment="1">
      <alignment horizontal="center"/>
      <protection/>
    </xf>
    <xf numFmtId="169" fontId="27" fillId="6" borderId="58" xfId="21" applyNumberFormat="1" applyFont="1" applyFill="1" applyBorder="1" applyAlignment="1">
      <alignment horizontal="center"/>
      <protection/>
    </xf>
    <xf numFmtId="0" fontId="19" fillId="6" borderId="0" xfId="21" applyFont="1" applyFill="1" applyBorder="1" applyAlignment="1">
      <alignment horizontal="left"/>
      <protection/>
    </xf>
    <xf numFmtId="0" fontId="27" fillId="6" borderId="60" xfId="21" applyFont="1" applyFill="1" applyBorder="1" applyAlignment="1">
      <alignment horizontal="center"/>
      <protection/>
    </xf>
    <xf numFmtId="0" fontId="27" fillId="6" borderId="0" xfId="21" applyFont="1" applyFill="1" applyAlignment="1">
      <alignment horizontal="left"/>
      <protection/>
    </xf>
    <xf numFmtId="1" fontId="27" fillId="6" borderId="48" xfId="21" applyNumberFormat="1" applyFont="1" applyFill="1" applyBorder="1" applyAlignment="1">
      <alignment horizontal="center"/>
      <protection/>
    </xf>
    <xf numFmtId="0" fontId="19" fillId="6" borderId="0" xfId="21" applyFont="1" applyFill="1" applyAlignment="1">
      <alignment/>
      <protection/>
    </xf>
    <xf numFmtId="0" fontId="27" fillId="6" borderId="41" xfId="21" applyFont="1" applyFill="1" applyBorder="1" applyAlignment="1">
      <alignment horizontal="center"/>
      <protection/>
    </xf>
    <xf numFmtId="0" fontId="27" fillId="6" borderId="1" xfId="21" applyFont="1" applyFill="1" applyBorder="1" applyAlignment="1">
      <alignment horizontal="center"/>
      <protection/>
    </xf>
    <xf numFmtId="9" fontId="27" fillId="6" borderId="61" xfId="23" applyNumberFormat="1" applyFont="1" applyFill="1" applyBorder="1" applyAlignment="1">
      <alignment horizontal="center"/>
    </xf>
    <xf numFmtId="0" fontId="19" fillId="6" borderId="0" xfId="21" applyFont="1" applyFill="1" applyBorder="1" applyAlignment="1">
      <alignment/>
      <protection/>
    </xf>
    <xf numFmtId="169" fontId="46" fillId="6" borderId="0" xfId="21" applyNumberFormat="1" applyFont="1" applyFill="1" applyAlignment="1">
      <alignment/>
      <protection/>
    </xf>
    <xf numFmtId="169" fontId="46" fillId="6" borderId="0" xfId="21" applyNumberFormat="1" applyFont="1" applyFill="1" applyAlignment="1">
      <alignment horizontal="center"/>
      <protection/>
    </xf>
    <xf numFmtId="0" fontId="47" fillId="6" borderId="0" xfId="21" applyFont="1" applyFill="1">
      <alignment/>
      <protection/>
    </xf>
    <xf numFmtId="169" fontId="19" fillId="6" borderId="128" xfId="21" applyNumberFormat="1" applyFont="1" applyFill="1" applyBorder="1" applyAlignment="1">
      <alignment horizontal="center"/>
      <protection/>
    </xf>
    <xf numFmtId="169" fontId="19" fillId="6" borderId="186" xfId="21" applyNumberFormat="1" applyFont="1" applyFill="1" applyBorder="1" applyAlignment="1">
      <alignment horizontal="center"/>
      <protection/>
    </xf>
    <xf numFmtId="169" fontId="19" fillId="6" borderId="187" xfId="21" applyNumberFormat="1" applyFont="1" applyFill="1" applyBorder="1" applyAlignment="1">
      <alignment horizontal="center"/>
      <protection/>
    </xf>
    <xf numFmtId="169" fontId="27" fillId="6" borderId="40" xfId="21" applyNumberFormat="1" applyFont="1" applyFill="1" applyBorder="1" applyAlignment="1">
      <alignment horizontal="center"/>
      <protection/>
    </xf>
    <xf numFmtId="169" fontId="19" fillId="6" borderId="0" xfId="21" applyNumberFormat="1" applyFont="1" applyFill="1" applyBorder="1" applyAlignment="1">
      <alignment/>
      <protection/>
    </xf>
    <xf numFmtId="0" fontId="27" fillId="6" borderId="0" xfId="21" applyFont="1" applyFill="1" applyAlignment="1">
      <alignment horizontal="center"/>
      <protection/>
    </xf>
    <xf numFmtId="169" fontId="19" fillId="6" borderId="0" xfId="21" applyNumberFormat="1" applyFont="1" applyFill="1" applyBorder="1" applyAlignment="1">
      <alignment horizontal="left"/>
      <protection/>
    </xf>
    <xf numFmtId="9" fontId="27" fillId="6" borderId="0" xfId="23" applyFont="1" applyFill="1" applyAlignment="1">
      <alignment horizontal="center"/>
    </xf>
    <xf numFmtId="169" fontId="27" fillId="6" borderId="0" xfId="21" applyNumberFormat="1" applyFont="1" applyFill="1" applyAlignment="1" applyProtection="1">
      <alignment horizontal="center"/>
      <protection hidden="1"/>
    </xf>
    <xf numFmtId="0" fontId="19" fillId="6" borderId="60" xfId="21" applyFont="1" applyFill="1" applyBorder="1" applyAlignment="1">
      <alignment/>
      <protection/>
    </xf>
    <xf numFmtId="0" fontId="11" fillId="6" borderId="45" xfId="21" applyFont="1" applyFill="1" applyBorder="1">
      <alignment/>
      <protection/>
    </xf>
    <xf numFmtId="169" fontId="11" fillId="6" borderId="51" xfId="21" applyNumberFormat="1" applyFont="1" applyFill="1" applyBorder="1" applyAlignment="1">
      <alignment horizontal="center"/>
      <protection/>
    </xf>
    <xf numFmtId="169" fontId="27" fillId="6" borderId="21" xfId="21" applyNumberFormat="1" applyFont="1" applyFill="1" applyBorder="1" applyAlignment="1">
      <alignment horizontal="center"/>
      <protection/>
    </xf>
    <xf numFmtId="0" fontId="11" fillId="6" borderId="52" xfId="21" applyFont="1" applyFill="1" applyBorder="1" applyAlignment="1">
      <alignment horizontal="left"/>
      <protection/>
    </xf>
    <xf numFmtId="169" fontId="11" fillId="6" borderId="9" xfId="21" applyNumberFormat="1" applyFont="1" applyFill="1" applyBorder="1" applyAlignment="1">
      <alignment horizontal="center"/>
      <protection/>
    </xf>
    <xf numFmtId="169" fontId="27" fillId="6" borderId="52" xfId="21" applyNumberFormat="1" applyFont="1" applyFill="1" applyBorder="1" applyAlignment="1">
      <alignment horizontal="left"/>
      <protection/>
    </xf>
    <xf numFmtId="169" fontId="27" fillId="6" borderId="104" xfId="21" applyNumberFormat="1" applyFont="1" applyFill="1" applyBorder="1" applyAlignment="1">
      <alignment horizontal="center"/>
      <protection/>
    </xf>
    <xf numFmtId="0" fontId="27" fillId="6" borderId="56" xfId="21" applyFont="1" applyFill="1" applyBorder="1" applyAlignment="1">
      <alignment horizontal="left"/>
      <protection/>
    </xf>
    <xf numFmtId="169" fontId="27" fillId="6" borderId="122" xfId="21" applyNumberFormat="1" applyFont="1" applyFill="1" applyBorder="1" applyAlignment="1">
      <alignment horizontal="center"/>
      <protection/>
    </xf>
    <xf numFmtId="1" fontId="27" fillId="6" borderId="60" xfId="23" applyNumberFormat="1" applyFont="1" applyFill="1" applyBorder="1" applyAlignment="1">
      <alignment horizontal="center"/>
    </xf>
    <xf numFmtId="169" fontId="27" fillId="6" borderId="0" xfId="23" applyNumberFormat="1" applyFont="1" applyFill="1" applyBorder="1" applyAlignment="1">
      <alignment horizontal="center"/>
    </xf>
    <xf numFmtId="1" fontId="27" fillId="6" borderId="0" xfId="23" applyNumberFormat="1" applyFont="1" applyFill="1" applyBorder="1" applyAlignment="1">
      <alignment horizontal="center"/>
    </xf>
    <xf numFmtId="169" fontId="27" fillId="6" borderId="0" xfId="21" applyNumberFormat="1" applyFont="1" applyFill="1" applyBorder="1" applyAlignment="1">
      <alignment/>
      <protection/>
    </xf>
    <xf numFmtId="169" fontId="27" fillId="6" borderId="107" xfId="21" applyNumberFormat="1" applyFont="1" applyFill="1" applyBorder="1" applyAlignment="1">
      <alignment horizontal="center"/>
      <protection/>
    </xf>
    <xf numFmtId="169" fontId="27" fillId="6" borderId="53" xfId="21" applyNumberFormat="1" applyFont="1" applyFill="1" applyBorder="1" applyAlignment="1">
      <alignment horizontal="center"/>
      <protection/>
    </xf>
    <xf numFmtId="169" fontId="27" fillId="6" borderId="65" xfId="21" applyNumberFormat="1" applyFont="1" applyFill="1" applyBorder="1" applyAlignment="1">
      <alignment horizontal="center"/>
      <protection/>
    </xf>
    <xf numFmtId="169" fontId="19" fillId="6" borderId="42" xfId="21" applyNumberFormat="1" applyFont="1" applyFill="1" applyBorder="1" applyAlignment="1">
      <alignment horizontal="center"/>
      <protection/>
    </xf>
    <xf numFmtId="169" fontId="19" fillId="6" borderId="43" xfId="21" applyNumberFormat="1" applyFont="1" applyFill="1" applyBorder="1" applyAlignment="1">
      <alignment horizontal="center"/>
      <protection/>
    </xf>
    <xf numFmtId="169" fontId="19" fillId="6" borderId="44" xfId="21" applyNumberFormat="1" applyFont="1" applyFill="1" applyBorder="1" applyAlignment="1">
      <alignment horizontal="center"/>
      <protection/>
    </xf>
    <xf numFmtId="0" fontId="19" fillId="6" borderId="38" xfId="21" applyFont="1" applyFill="1" applyBorder="1" applyAlignment="1">
      <alignment horizontal="center" wrapText="1"/>
      <protection/>
    </xf>
    <xf numFmtId="0" fontId="19" fillId="6" borderId="6" xfId="21" applyFont="1" applyFill="1" applyBorder="1" applyAlignment="1">
      <alignment horizontal="center" wrapText="1"/>
      <protection/>
    </xf>
    <xf numFmtId="169" fontId="27" fillId="6" borderId="64" xfId="21" applyNumberFormat="1" applyFont="1" applyFill="1" applyBorder="1" applyAlignment="1">
      <alignment horizontal="left"/>
      <protection/>
    </xf>
    <xf numFmtId="169" fontId="27" fillId="6" borderId="55" xfId="21" applyNumberFormat="1" applyFont="1" applyFill="1" applyBorder="1" applyAlignment="1">
      <alignment horizontal="center"/>
      <protection/>
    </xf>
    <xf numFmtId="0" fontId="27" fillId="6" borderId="45" xfId="21" applyFont="1" applyFill="1" applyBorder="1" applyAlignment="1">
      <alignment horizontal="center"/>
      <protection/>
    </xf>
    <xf numFmtId="0" fontId="27" fillId="6" borderId="50" xfId="21" applyFont="1" applyFill="1" applyBorder="1" applyAlignment="1">
      <alignment horizontal="center"/>
      <protection/>
    </xf>
    <xf numFmtId="169" fontId="27" fillId="6" borderId="67" xfId="21" applyNumberFormat="1" applyFont="1" applyFill="1" applyBorder="1" applyAlignment="1">
      <alignment horizontal="left"/>
      <protection/>
    </xf>
    <xf numFmtId="169" fontId="27" fillId="6" borderId="100" xfId="21" applyNumberFormat="1" applyFont="1" applyFill="1" applyBorder="1" applyAlignment="1">
      <alignment horizontal="center"/>
      <protection/>
    </xf>
    <xf numFmtId="0" fontId="27" fillId="6" borderId="56" xfId="21" applyFont="1" applyFill="1" applyBorder="1" applyAlignment="1">
      <alignment horizontal="center"/>
      <protection/>
    </xf>
    <xf numFmtId="0" fontId="27" fillId="6" borderId="58" xfId="21" applyFont="1" applyFill="1" applyBorder="1" applyAlignment="1">
      <alignment horizontal="center"/>
      <protection/>
    </xf>
    <xf numFmtId="0" fontId="11" fillId="6" borderId="45" xfId="21" applyFont="1" applyFill="1" applyBorder="1" applyAlignment="1">
      <alignment horizontal="left"/>
      <protection/>
    </xf>
    <xf numFmtId="169" fontId="27" fillId="6" borderId="45" xfId="21" applyNumberFormat="1" applyFont="1" applyFill="1" applyBorder="1" applyAlignment="1">
      <alignment horizontal="center"/>
      <protection/>
    </xf>
    <xf numFmtId="169" fontId="27" fillId="6" borderId="50" xfId="21" applyNumberFormat="1" applyFont="1" applyFill="1" applyBorder="1" applyAlignment="1">
      <alignment horizontal="center"/>
      <protection/>
    </xf>
    <xf numFmtId="169" fontId="27" fillId="6" borderId="51" xfId="21" applyNumberFormat="1" applyFont="1" applyFill="1" applyBorder="1" applyAlignment="1">
      <alignment horizontal="center"/>
      <protection/>
    </xf>
    <xf numFmtId="0" fontId="11" fillId="6" borderId="56" xfId="21" applyFont="1" applyFill="1" applyBorder="1" applyAlignment="1">
      <alignment horizontal="left"/>
      <protection/>
    </xf>
    <xf numFmtId="169" fontId="11" fillId="6" borderId="57" xfId="21" applyNumberFormat="1" applyFont="1" applyFill="1" applyBorder="1" applyAlignment="1">
      <alignment horizontal="center"/>
      <protection/>
    </xf>
    <xf numFmtId="9" fontId="27" fillId="6" borderId="41" xfId="23" applyNumberFormat="1" applyFont="1" applyFill="1" applyBorder="1" applyAlignment="1">
      <alignment horizontal="center"/>
    </xf>
    <xf numFmtId="169" fontId="19" fillId="6" borderId="105" xfId="21" applyNumberFormat="1" applyFont="1" applyFill="1" applyBorder="1" applyAlignment="1">
      <alignment horizontal="center"/>
      <protection/>
    </xf>
    <xf numFmtId="169" fontId="19" fillId="6" borderId="106" xfId="21" applyNumberFormat="1" applyFont="1" applyFill="1" applyBorder="1" applyAlignment="1">
      <alignment horizontal="center"/>
      <protection/>
    </xf>
    <xf numFmtId="169" fontId="11" fillId="6" borderId="64" xfId="21" applyNumberFormat="1" applyFont="1" applyFill="1" applyBorder="1" applyAlignment="1">
      <alignment horizontal="left"/>
      <protection/>
    </xf>
    <xf numFmtId="169" fontId="11" fillId="6" borderId="55" xfId="21" applyNumberFormat="1" applyFont="1" applyFill="1" applyBorder="1" applyAlignment="1">
      <alignment horizontal="center"/>
      <protection/>
    </xf>
    <xf numFmtId="49" fontId="27" fillId="6" borderId="50" xfId="21" applyNumberFormat="1" applyFont="1" applyFill="1" applyBorder="1" applyAlignment="1">
      <alignment horizontal="center"/>
      <protection/>
    </xf>
    <xf numFmtId="169" fontId="11" fillId="6" borderId="67" xfId="21" applyNumberFormat="1" applyFont="1" applyFill="1" applyBorder="1" applyAlignment="1">
      <alignment horizontal="left"/>
      <protection/>
    </xf>
    <xf numFmtId="169" fontId="11" fillId="6" borderId="100" xfId="21" applyNumberFormat="1" applyFont="1" applyFill="1" applyBorder="1" applyAlignment="1">
      <alignment horizontal="center"/>
      <protection/>
    </xf>
    <xf numFmtId="169" fontId="11" fillId="6" borderId="0" xfId="21" applyNumberFormat="1" applyFont="1" applyFill="1" applyBorder="1" applyAlignment="1">
      <alignment/>
      <protection/>
    </xf>
    <xf numFmtId="0" fontId="27" fillId="6" borderId="0" xfId="21" applyFont="1" applyFill="1">
      <alignment/>
      <protection/>
    </xf>
    <xf numFmtId="9" fontId="27" fillId="6" borderId="1" xfId="23" applyNumberFormat="1" applyFont="1" applyFill="1" applyBorder="1" applyAlignment="1">
      <alignment horizontal="left"/>
    </xf>
    <xf numFmtId="169" fontId="46" fillId="6" borderId="0" xfId="21" applyNumberFormat="1" applyFont="1" applyFill="1" applyBorder="1" applyAlignment="1">
      <alignment/>
      <protection/>
    </xf>
    <xf numFmtId="0" fontId="27" fillId="6" borderId="107" xfId="21" applyFont="1" applyFill="1" applyBorder="1" applyAlignment="1">
      <alignment horizontal="left"/>
      <protection/>
    </xf>
    <xf numFmtId="169" fontId="27" fillId="6" borderId="188" xfId="21" applyNumberFormat="1" applyFont="1" applyFill="1" applyBorder="1" applyAlignment="1">
      <alignment horizontal="center"/>
      <protection/>
    </xf>
    <xf numFmtId="169" fontId="27" fillId="6" borderId="103" xfId="21" applyNumberFormat="1" applyFont="1" applyFill="1" applyBorder="1" applyAlignment="1">
      <alignment horizontal="center"/>
      <protection/>
    </xf>
    <xf numFmtId="0" fontId="27" fillId="6" borderId="0" xfId="21" applyFont="1" applyFill="1" applyBorder="1" applyAlignment="1">
      <alignment/>
      <protection/>
    </xf>
    <xf numFmtId="0" fontId="19" fillId="6" borderId="48" xfId="21" applyFont="1" applyFill="1" applyBorder="1" applyAlignment="1">
      <alignment horizontal="center"/>
      <protection/>
    </xf>
    <xf numFmtId="169" fontId="19" fillId="6" borderId="38" xfId="21" applyNumberFormat="1" applyFont="1" applyFill="1" applyBorder="1" applyAlignment="1">
      <alignment horizontal="center"/>
      <protection/>
    </xf>
    <xf numFmtId="169" fontId="19" fillId="6" borderId="62" xfId="21" applyNumberFormat="1" applyFont="1" applyFill="1" applyBorder="1" applyAlignment="1">
      <alignment horizontal="center"/>
      <protection/>
    </xf>
    <xf numFmtId="169" fontId="19" fillId="6" borderId="131" xfId="21" applyNumberFormat="1" applyFont="1" applyFill="1" applyBorder="1" applyAlignment="1">
      <alignment horizontal="center"/>
      <protection/>
    </xf>
    <xf numFmtId="169" fontId="19" fillId="6" borderId="7" xfId="21" applyNumberFormat="1" applyFont="1" applyFill="1" applyBorder="1" applyAlignment="1">
      <alignment horizontal="center"/>
      <protection/>
    </xf>
    <xf numFmtId="169" fontId="19" fillId="6" borderId="5" xfId="21" applyNumberFormat="1" applyFont="1" applyFill="1" applyBorder="1" applyAlignment="1">
      <alignment horizontal="center"/>
      <protection/>
    </xf>
    <xf numFmtId="169" fontId="27" fillId="6" borderId="49" xfId="21" applyNumberFormat="1" applyFont="1" applyFill="1" applyBorder="1" applyAlignment="1">
      <alignment horizontal="left"/>
      <protection/>
    </xf>
    <xf numFmtId="169" fontId="27" fillId="6" borderId="113" xfId="21" applyNumberFormat="1" applyFont="1" applyFill="1" applyBorder="1" applyAlignment="1" quotePrefix="1">
      <alignment horizontal="center"/>
      <protection/>
    </xf>
    <xf numFmtId="0" fontId="1" fillId="6" borderId="0" xfId="21" applyFill="1">
      <alignment/>
      <protection/>
    </xf>
    <xf numFmtId="0" fontId="19" fillId="6" borderId="39" xfId="21" applyFont="1" applyFill="1" applyBorder="1" applyAlignment="1">
      <alignment/>
      <protection/>
    </xf>
    <xf numFmtId="0" fontId="19" fillId="6" borderId="63" xfId="21" applyFont="1" applyFill="1" applyBorder="1" applyAlignment="1">
      <alignment horizontal="center"/>
      <protection/>
    </xf>
    <xf numFmtId="0" fontId="19" fillId="6" borderId="62" xfId="21" applyFont="1" applyFill="1" applyBorder="1" applyAlignment="1">
      <alignment horizontal="center" wrapText="1"/>
      <protection/>
    </xf>
    <xf numFmtId="0" fontId="27" fillId="6" borderId="10" xfId="21" applyFont="1" applyFill="1" applyBorder="1" applyAlignment="1">
      <alignment horizontal="left"/>
      <protection/>
    </xf>
    <xf numFmtId="169" fontId="27" fillId="6" borderId="189" xfId="21" applyNumberFormat="1" applyFont="1" applyFill="1" applyBorder="1" applyAlignment="1">
      <alignment horizontal="center"/>
      <protection/>
    </xf>
    <xf numFmtId="0" fontId="19" fillId="6" borderId="0" xfId="21" applyFont="1" applyFill="1" applyAlignment="1">
      <alignment horizontal="left"/>
      <protection/>
    </xf>
    <xf numFmtId="0" fontId="19" fillId="6" borderId="0" xfId="21" applyFont="1" applyFill="1" applyAlignment="1">
      <alignment horizontal="center"/>
      <protection/>
    </xf>
    <xf numFmtId="0" fontId="27" fillId="6" borderId="0" xfId="21" applyFont="1" applyFill="1" applyAlignment="1">
      <alignment/>
      <protection/>
    </xf>
    <xf numFmtId="169" fontId="11" fillId="6" borderId="111" xfId="21" applyNumberFormat="1" applyFont="1" applyFill="1" applyBorder="1" applyAlignment="1">
      <alignment horizontal="center"/>
      <protection/>
    </xf>
    <xf numFmtId="0" fontId="27" fillId="6" borderId="52" xfId="21" applyFont="1" applyFill="1" applyBorder="1" applyAlignment="1">
      <alignment horizontal="left"/>
      <protection/>
    </xf>
    <xf numFmtId="169" fontId="27" fillId="6" borderId="56" xfId="21" applyNumberFormat="1" applyFont="1" applyFill="1" applyBorder="1" applyAlignment="1">
      <alignment horizontal="left"/>
      <protection/>
    </xf>
    <xf numFmtId="10" fontId="27" fillId="6" borderId="1" xfId="23" applyNumberFormat="1" applyFont="1" applyFill="1" applyBorder="1" applyAlignment="1">
      <alignment horizontal="center"/>
    </xf>
    <xf numFmtId="169" fontId="27" fillId="6" borderId="14" xfId="21" applyNumberFormat="1" applyFont="1" applyFill="1" applyBorder="1" applyAlignment="1">
      <alignment horizontal="center"/>
      <protection/>
    </xf>
    <xf numFmtId="169" fontId="19" fillId="6" borderId="41" xfId="21" applyNumberFormat="1" applyFont="1" applyFill="1" applyBorder="1" applyAlignment="1">
      <alignment horizontal="center"/>
      <protection/>
    </xf>
    <xf numFmtId="169" fontId="19" fillId="6" borderId="61" xfId="21" applyNumberFormat="1" applyFont="1" applyFill="1" applyBorder="1" applyAlignment="1">
      <alignment horizontal="center"/>
      <protection/>
    </xf>
    <xf numFmtId="9" fontId="27" fillId="6" borderId="0" xfId="23" applyFont="1" applyFill="1" applyBorder="1" applyAlignment="1">
      <alignment horizontal="center"/>
    </xf>
    <xf numFmtId="0" fontId="27" fillId="6" borderId="0" xfId="21" applyFont="1" applyFill="1" applyBorder="1" applyAlignment="1" applyProtection="1" quotePrefix="1">
      <alignment horizontal="left"/>
      <protection/>
    </xf>
    <xf numFmtId="0" fontId="26" fillId="6" borderId="0" xfId="21" applyFont="1" applyFill="1" applyAlignment="1">
      <alignment/>
      <protection/>
    </xf>
    <xf numFmtId="0" fontId="11" fillId="6" borderId="0" xfId="21" applyFont="1" applyFill="1" applyAlignment="1">
      <alignment/>
      <protection/>
    </xf>
    <xf numFmtId="169" fontId="27" fillId="6" borderId="102" xfId="21" applyNumberFormat="1" applyFont="1" applyFill="1" applyBorder="1" applyAlignment="1">
      <alignment horizontal="center"/>
      <protection/>
    </xf>
    <xf numFmtId="0" fontId="27" fillId="6" borderId="47" xfId="21" applyFont="1" applyFill="1" applyBorder="1" applyAlignment="1">
      <alignment horizontal="left"/>
      <protection/>
    </xf>
    <xf numFmtId="1" fontId="27" fillId="6" borderId="0" xfId="21" applyNumberFormat="1" applyFont="1" applyFill="1" applyBorder="1" applyAlignment="1">
      <alignment horizontal="center"/>
      <protection/>
    </xf>
    <xf numFmtId="169" fontId="27" fillId="6" borderId="8" xfId="21" applyNumberFormat="1" applyFont="1" applyFill="1" applyBorder="1" applyAlignment="1">
      <alignment horizontal="center"/>
      <protection/>
    </xf>
    <xf numFmtId="169" fontId="19" fillId="6" borderId="60" xfId="21" applyNumberFormat="1" applyFont="1" applyFill="1" applyBorder="1" applyAlignment="1">
      <alignment horizontal="center"/>
      <protection/>
    </xf>
    <xf numFmtId="169" fontId="19" fillId="6" borderId="48" xfId="21" applyNumberFormat="1" applyFont="1" applyFill="1" applyBorder="1" applyAlignment="1">
      <alignment horizontal="center"/>
      <protection/>
    </xf>
    <xf numFmtId="169" fontId="27" fillId="6" borderId="68" xfId="21" applyNumberFormat="1" applyFont="1" applyFill="1" applyBorder="1" applyAlignment="1">
      <alignment horizontal="center"/>
      <protection/>
    </xf>
    <xf numFmtId="0" fontId="11" fillId="6" borderId="0" xfId="21" applyFont="1" applyFill="1" applyBorder="1" applyAlignment="1">
      <alignment/>
      <protection/>
    </xf>
    <xf numFmtId="0" fontId="11" fillId="6" borderId="0" xfId="21" applyFont="1" applyFill="1" applyBorder="1" applyAlignment="1">
      <alignment horizontal="left"/>
      <protection/>
    </xf>
    <xf numFmtId="0" fontId="11" fillId="6" borderId="0" xfId="21" applyFont="1" applyFill="1" applyBorder="1" applyAlignment="1">
      <alignment horizontal="center"/>
      <protection/>
    </xf>
    <xf numFmtId="169" fontId="11" fillId="6" borderId="0" xfId="21" applyNumberFormat="1" applyFont="1" applyFill="1" applyBorder="1" applyAlignment="1">
      <alignment horizontal="center"/>
      <protection/>
    </xf>
    <xf numFmtId="0" fontId="28" fillId="6" borderId="0" xfId="21" applyFont="1" applyFill="1" applyAlignment="1">
      <alignment horizontal="center"/>
      <protection/>
    </xf>
    <xf numFmtId="0" fontId="11" fillId="6" borderId="38" xfId="21" applyFont="1" applyFill="1" applyBorder="1" applyAlignment="1">
      <alignment/>
      <protection/>
    </xf>
    <xf numFmtId="0" fontId="11" fillId="6" borderId="62" xfId="21" applyFont="1" applyFill="1" applyBorder="1" applyAlignment="1">
      <alignment horizontal="center"/>
      <protection/>
    </xf>
    <xf numFmtId="169" fontId="11" fillId="6" borderId="6" xfId="21" applyNumberFormat="1" applyFont="1" applyFill="1" applyBorder="1" applyAlignment="1">
      <alignment horizontal="center"/>
      <protection/>
    </xf>
    <xf numFmtId="0" fontId="26" fillId="6" borderId="41" xfId="21" applyFont="1" applyFill="1" applyBorder="1" applyAlignment="1">
      <alignment/>
      <protection/>
    </xf>
    <xf numFmtId="0" fontId="26" fillId="6" borderId="61" xfId="21" applyFont="1" applyFill="1" applyBorder="1" applyAlignment="1">
      <alignment horizontal="center"/>
      <protection/>
    </xf>
    <xf numFmtId="169" fontId="26" fillId="6" borderId="105" xfId="21" applyNumberFormat="1" applyFont="1" applyFill="1" applyBorder="1" applyAlignment="1">
      <alignment horizontal="center"/>
      <protection/>
    </xf>
    <xf numFmtId="169" fontId="26" fillId="6" borderId="43" xfId="21" applyNumberFormat="1" applyFont="1" applyFill="1" applyBorder="1" applyAlignment="1">
      <alignment horizontal="center"/>
      <protection/>
    </xf>
    <xf numFmtId="169" fontId="26" fillId="6" borderId="106" xfId="21" applyNumberFormat="1" applyFont="1" applyFill="1" applyBorder="1" applyAlignment="1">
      <alignment horizontal="center"/>
      <protection/>
    </xf>
    <xf numFmtId="169" fontId="26" fillId="6" borderId="1" xfId="21" applyNumberFormat="1" applyFont="1" applyFill="1" applyBorder="1" applyAlignment="1">
      <alignment horizontal="center"/>
      <protection/>
    </xf>
    <xf numFmtId="0" fontId="26" fillId="6" borderId="60" xfId="21" applyFont="1" applyFill="1" applyBorder="1" applyAlignment="1">
      <alignment horizontal="center" wrapText="1"/>
      <protection/>
    </xf>
    <xf numFmtId="0" fontId="26" fillId="6" borderId="0" xfId="21" applyFont="1" applyFill="1" applyBorder="1" applyAlignment="1">
      <alignment horizontal="center" wrapText="1"/>
      <protection/>
    </xf>
    <xf numFmtId="0" fontId="26" fillId="6" borderId="48" xfId="21" applyFont="1" applyFill="1" applyBorder="1" applyAlignment="1">
      <alignment horizontal="center" wrapText="1"/>
      <protection/>
    </xf>
    <xf numFmtId="0" fontId="11" fillId="6" borderId="67" xfId="21" applyFont="1" applyFill="1" applyBorder="1" applyAlignment="1">
      <alignment horizontal="left"/>
      <protection/>
    </xf>
    <xf numFmtId="169" fontId="11" fillId="6" borderId="63" xfId="21" applyNumberFormat="1" applyFont="1" applyFill="1" applyBorder="1" applyAlignment="1">
      <alignment horizontal="center"/>
      <protection/>
    </xf>
    <xf numFmtId="169" fontId="11" fillId="6" borderId="45" xfId="21" applyNumberFormat="1" applyFont="1" applyFill="1" applyBorder="1" applyAlignment="1">
      <alignment horizontal="center"/>
      <protection/>
    </xf>
    <xf numFmtId="169" fontId="11" fillId="6" borderId="50" xfId="21" applyNumberFormat="1" applyFont="1" applyFill="1" applyBorder="1" applyAlignment="1">
      <alignment horizontal="center"/>
      <protection/>
    </xf>
    <xf numFmtId="169" fontId="11" fillId="6" borderId="53" xfId="21" applyNumberFormat="1" applyFont="1" applyFill="1" applyBorder="1" applyAlignment="1">
      <alignment horizontal="center"/>
      <protection/>
    </xf>
    <xf numFmtId="0" fontId="11" fillId="6" borderId="60" xfId="21" applyFont="1" applyFill="1" applyBorder="1" applyAlignment="1">
      <alignment horizontal="center"/>
      <protection/>
    </xf>
    <xf numFmtId="0" fontId="11" fillId="6" borderId="48" xfId="21" applyFont="1" applyFill="1" applyBorder="1" applyAlignment="1">
      <alignment horizontal="center"/>
      <protection/>
    </xf>
    <xf numFmtId="0" fontId="26" fillId="6" borderId="0" xfId="21" applyFont="1" applyFill="1" applyBorder="1" applyAlignment="1">
      <alignment/>
      <protection/>
    </xf>
    <xf numFmtId="169" fontId="11" fillId="6" borderId="38" xfId="21" applyNumberFormat="1" applyFont="1" applyFill="1" applyBorder="1" applyAlignment="1">
      <alignment horizontal="center"/>
      <protection/>
    </xf>
    <xf numFmtId="169" fontId="11" fillId="6" borderId="62" xfId="21" applyNumberFormat="1" applyFont="1" applyFill="1" applyBorder="1" applyAlignment="1">
      <alignment horizontal="center"/>
      <protection/>
    </xf>
    <xf numFmtId="0" fontId="26" fillId="6" borderId="0" xfId="21" applyFont="1" applyFill="1" applyBorder="1" applyAlignment="1">
      <alignment horizontal="left"/>
      <protection/>
    </xf>
    <xf numFmtId="0" fontId="11" fillId="6" borderId="0" xfId="21" applyFont="1" applyFill="1" applyAlignment="1">
      <alignment horizontal="left"/>
      <protection/>
    </xf>
    <xf numFmtId="169" fontId="11" fillId="6" borderId="60" xfId="21" applyNumberFormat="1" applyFont="1" applyFill="1" applyBorder="1" applyAlignment="1">
      <alignment horizontal="center"/>
      <protection/>
    </xf>
    <xf numFmtId="169" fontId="11" fillId="6" borderId="48" xfId="21" applyNumberFormat="1" applyFont="1" applyFill="1" applyBorder="1" applyAlignment="1">
      <alignment horizontal="center"/>
      <protection/>
    </xf>
    <xf numFmtId="1" fontId="11" fillId="6" borderId="0" xfId="21" applyNumberFormat="1" applyFont="1" applyFill="1" applyBorder="1" applyAlignment="1">
      <alignment horizontal="center"/>
      <protection/>
    </xf>
    <xf numFmtId="1" fontId="11" fillId="6" borderId="48" xfId="21" applyNumberFormat="1" applyFont="1" applyFill="1" applyBorder="1" applyAlignment="1">
      <alignment horizontal="center"/>
      <protection/>
    </xf>
    <xf numFmtId="169" fontId="11" fillId="6" borderId="1" xfId="21" applyNumberFormat="1" applyFont="1" applyFill="1" applyBorder="1" applyAlignment="1">
      <alignment horizontal="center"/>
      <protection/>
    </xf>
    <xf numFmtId="169" fontId="11" fillId="6" borderId="61" xfId="21" applyNumberFormat="1" applyFont="1" applyFill="1" applyBorder="1" applyAlignment="1">
      <alignment horizontal="center"/>
      <protection/>
    </xf>
    <xf numFmtId="0" fontId="11" fillId="6" borderId="41" xfId="21" applyFont="1" applyFill="1" applyBorder="1" applyAlignment="1">
      <alignment horizontal="center"/>
      <protection/>
    </xf>
    <xf numFmtId="0" fontId="11" fillId="6" borderId="1" xfId="21" applyFont="1" applyFill="1" applyBorder="1" applyAlignment="1">
      <alignment horizontal="center"/>
      <protection/>
    </xf>
    <xf numFmtId="9" fontId="11" fillId="6" borderId="1" xfId="23" applyFont="1" applyFill="1" applyBorder="1" applyAlignment="1">
      <alignment horizontal="center"/>
    </xf>
    <xf numFmtId="9" fontId="11" fillId="6" borderId="61" xfId="23" applyFont="1" applyFill="1" applyBorder="1" applyAlignment="1">
      <alignment horizontal="center"/>
    </xf>
    <xf numFmtId="9" fontId="11" fillId="6" borderId="0" xfId="23" applyFont="1" applyFill="1" applyBorder="1" applyAlignment="1">
      <alignment horizontal="center"/>
    </xf>
    <xf numFmtId="1" fontId="27" fillId="6" borderId="0" xfId="23" applyNumberFormat="1" applyFont="1" applyFill="1" applyAlignment="1">
      <alignment horizontal="center"/>
    </xf>
    <xf numFmtId="0" fontId="27" fillId="6" borderId="0" xfId="21" applyFont="1" applyFill="1" applyAlignment="1" applyProtection="1">
      <alignment horizontal="center"/>
      <protection hidden="1"/>
    </xf>
    <xf numFmtId="0" fontId="27" fillId="6" borderId="0" xfId="21" applyFont="1" applyFill="1" applyBorder="1" applyAlignment="1" applyProtection="1">
      <alignment horizontal="left"/>
      <protection/>
    </xf>
    <xf numFmtId="3" fontId="27" fillId="6" borderId="0" xfId="21" applyNumberFormat="1" applyFont="1" applyFill="1" applyBorder="1" applyAlignment="1">
      <alignment horizontal="center"/>
      <protection/>
    </xf>
    <xf numFmtId="169" fontId="27" fillId="6" borderId="107" xfId="21" applyNumberFormat="1" applyFont="1" applyFill="1" applyBorder="1" applyAlignment="1">
      <alignment horizontal="left"/>
      <protection/>
    </xf>
    <xf numFmtId="169" fontId="27" fillId="6" borderId="10" xfId="21" applyNumberFormat="1" applyFont="1" applyFill="1" applyBorder="1" applyAlignment="1">
      <alignment horizontal="center"/>
      <protection/>
    </xf>
    <xf numFmtId="169" fontId="27" fillId="6" borderId="11" xfId="21" applyNumberFormat="1" applyFont="1" applyFill="1" applyBorder="1" applyAlignment="1">
      <alignment horizontal="center"/>
      <protection/>
    </xf>
    <xf numFmtId="169" fontId="27" fillId="6" borderId="63" xfId="21" applyNumberFormat="1" applyFont="1" applyFill="1" applyBorder="1" applyAlignment="1">
      <alignment horizontal="center"/>
      <protection/>
    </xf>
    <xf numFmtId="0" fontId="27" fillId="6" borderId="0" xfId="21" applyFont="1" applyFill="1" applyBorder="1" quotePrefix="1">
      <alignment/>
      <protection/>
    </xf>
    <xf numFmtId="169" fontId="19" fillId="6" borderId="58" xfId="21" applyNumberFormat="1" applyFont="1" applyFill="1" applyBorder="1" applyAlignment="1">
      <alignment horizontal="center"/>
      <protection/>
    </xf>
    <xf numFmtId="169" fontId="27" fillId="6" borderId="45" xfId="21" applyNumberFormat="1" applyFont="1" applyFill="1" applyBorder="1" applyAlignment="1">
      <alignment horizontal="left"/>
      <protection/>
    </xf>
    <xf numFmtId="169" fontId="27" fillId="6" borderId="39" xfId="21" applyNumberFormat="1" applyFont="1" applyFill="1" applyBorder="1" applyAlignment="1">
      <alignment horizontal="left"/>
      <protection/>
    </xf>
    <xf numFmtId="169" fontId="27" fillId="6" borderId="60" xfId="21" applyNumberFormat="1" applyFont="1" applyFill="1" applyBorder="1" applyAlignment="1">
      <alignment horizontal="left"/>
      <protection/>
    </xf>
    <xf numFmtId="169" fontId="27" fillId="6" borderId="38" xfId="21" applyNumberFormat="1" applyFont="1" applyFill="1" applyBorder="1" applyAlignment="1">
      <alignment horizontal="left"/>
      <protection/>
    </xf>
    <xf numFmtId="169" fontId="27" fillId="6" borderId="111" xfId="21" applyNumberFormat="1" applyFont="1" applyFill="1" applyBorder="1" applyAlignment="1">
      <alignment horizontal="center"/>
      <protection/>
    </xf>
    <xf numFmtId="169" fontId="27" fillId="6" borderId="0" xfId="21" applyNumberFormat="1" applyFont="1" applyFill="1" applyBorder="1" applyAlignment="1" quotePrefix="1">
      <alignment horizontal="center"/>
      <protection/>
    </xf>
    <xf numFmtId="169" fontId="19" fillId="6" borderId="0" xfId="21" applyNumberFormat="1" applyFont="1" applyFill="1">
      <alignment/>
      <protection/>
    </xf>
    <xf numFmtId="169" fontId="27" fillId="6" borderId="0" xfId="21" applyNumberFormat="1" applyFont="1" applyFill="1" applyBorder="1">
      <alignment/>
      <protection/>
    </xf>
    <xf numFmtId="0" fontId="27" fillId="6" borderId="38" xfId="21" applyFont="1" applyFill="1" applyBorder="1">
      <alignment/>
      <protection/>
    </xf>
    <xf numFmtId="169" fontId="27" fillId="6" borderId="0" xfId="21" applyNumberFormat="1" applyFont="1" applyFill="1">
      <alignment/>
      <protection/>
    </xf>
    <xf numFmtId="169" fontId="27" fillId="6" borderId="41" xfId="21" applyNumberFormat="1" applyFont="1" applyFill="1" applyBorder="1" applyAlignment="1">
      <alignment horizontal="left"/>
      <protection/>
    </xf>
    <xf numFmtId="169" fontId="11" fillId="6" borderId="0" xfId="21" applyNumberFormat="1" applyFont="1" applyFill="1" applyAlignment="1">
      <alignment horizontal="left"/>
      <protection/>
    </xf>
    <xf numFmtId="169" fontId="11" fillId="6" borderId="0" xfId="21" applyNumberFormat="1" applyFont="1" applyFill="1" applyAlignment="1">
      <alignment horizontal="center"/>
      <protection/>
    </xf>
    <xf numFmtId="169" fontId="30" fillId="6" borderId="0" xfId="21" applyNumberFormat="1" applyFont="1" applyFill="1" applyAlignment="1">
      <alignment horizontal="center"/>
      <protection/>
    </xf>
    <xf numFmtId="169" fontId="11" fillId="6" borderId="102" xfId="21" applyNumberFormat="1" applyFont="1" applyFill="1" applyBorder="1" applyAlignment="1">
      <alignment horizontal="center"/>
      <protection/>
    </xf>
    <xf numFmtId="169" fontId="26" fillId="6" borderId="66" xfId="21" applyNumberFormat="1" applyFont="1" applyFill="1" applyBorder="1" applyAlignment="1">
      <alignment horizontal="center"/>
      <protection/>
    </xf>
    <xf numFmtId="169" fontId="26" fillId="6" borderId="0" xfId="21" applyNumberFormat="1" applyFont="1" applyFill="1" applyBorder="1" applyAlignment="1">
      <alignment horizontal="center"/>
      <protection/>
    </xf>
    <xf numFmtId="0" fontId="11" fillId="6" borderId="42" xfId="21" applyFont="1" applyFill="1" applyBorder="1" applyAlignment="1">
      <alignment horizontal="left"/>
      <protection/>
    </xf>
    <xf numFmtId="169" fontId="11" fillId="6" borderId="49" xfId="21" applyNumberFormat="1" applyFont="1" applyFill="1" applyBorder="1" applyAlignment="1">
      <alignment horizontal="center"/>
      <protection/>
    </xf>
    <xf numFmtId="169" fontId="11" fillId="6" borderId="3" xfId="21" applyNumberFormat="1" applyFont="1" applyFill="1" applyBorder="1" applyAlignment="1">
      <alignment horizontal="center"/>
      <protection/>
    </xf>
    <xf numFmtId="169" fontId="11" fillId="6" borderId="113" xfId="21" applyNumberFormat="1" applyFont="1" applyFill="1" applyBorder="1" applyAlignment="1">
      <alignment horizontal="center"/>
      <protection/>
    </xf>
    <xf numFmtId="0" fontId="11" fillId="6" borderId="0" xfId="21" applyFont="1" applyFill="1" applyAlignment="1">
      <alignment horizontal="center"/>
      <protection/>
    </xf>
    <xf numFmtId="169" fontId="28" fillId="6" borderId="0" xfId="21" applyNumberFormat="1" applyFont="1" applyFill="1" applyAlignment="1">
      <alignment horizontal="center"/>
      <protection/>
    </xf>
    <xf numFmtId="1" fontId="28" fillId="6" borderId="0" xfId="23" applyNumberFormat="1" applyFont="1" applyFill="1" applyAlignment="1">
      <alignment horizontal="center"/>
    </xf>
    <xf numFmtId="169" fontId="26" fillId="6" borderId="10" xfId="21" applyNumberFormat="1" applyFont="1" applyFill="1" applyBorder="1" applyAlignment="1">
      <alignment horizontal="center"/>
      <protection/>
    </xf>
    <xf numFmtId="169" fontId="26" fillId="6" borderId="11" xfId="21" applyNumberFormat="1" applyFont="1" applyFill="1" applyBorder="1" applyAlignment="1">
      <alignment horizontal="center"/>
      <protection/>
    </xf>
    <xf numFmtId="169" fontId="26" fillId="6" borderId="12" xfId="21" applyNumberFormat="1" applyFont="1" applyFill="1" applyBorder="1" applyAlignment="1">
      <alignment horizontal="center"/>
      <protection/>
    </xf>
    <xf numFmtId="169" fontId="11" fillId="6" borderId="40" xfId="21" applyNumberFormat="1" applyFont="1" applyFill="1" applyBorder="1" applyAlignment="1">
      <alignment horizontal="center"/>
      <protection/>
    </xf>
    <xf numFmtId="169" fontId="26" fillId="6" borderId="0" xfId="21" applyNumberFormat="1" applyFont="1" applyFill="1" applyBorder="1" applyAlignment="1">
      <alignment/>
      <protection/>
    </xf>
    <xf numFmtId="9" fontId="11" fillId="6" borderId="41" xfId="23" applyFont="1" applyFill="1" applyBorder="1" applyAlignment="1">
      <alignment horizontal="center"/>
    </xf>
    <xf numFmtId="9" fontId="11" fillId="6" borderId="61" xfId="23" applyNumberFormat="1" applyFont="1" applyFill="1" applyBorder="1" applyAlignment="1">
      <alignment horizontal="center"/>
    </xf>
    <xf numFmtId="0" fontId="27" fillId="6" borderId="0" xfId="21" applyFont="1" applyFill="1" applyBorder="1">
      <alignment/>
      <protection/>
    </xf>
    <xf numFmtId="169" fontId="27" fillId="6" borderId="0" xfId="21" applyNumberFormat="1" applyFont="1" applyFill="1" applyBorder="1" quotePrefix="1">
      <alignment/>
      <protection/>
    </xf>
    <xf numFmtId="14" fontId="6" fillId="6" borderId="0" xfId="21" applyNumberFormat="1" applyFont="1" applyFill="1">
      <alignment/>
      <protection/>
    </xf>
    <xf numFmtId="0" fontId="6" fillId="6" borderId="0" xfId="21" applyFont="1" applyFill="1">
      <alignment/>
      <protection/>
    </xf>
    <xf numFmtId="169" fontId="6" fillId="6" borderId="0" xfId="21" applyNumberFormat="1" applyFont="1" applyFill="1">
      <alignment/>
      <protection/>
    </xf>
    <xf numFmtId="0" fontId="25" fillId="6" borderId="0" xfId="21" applyFont="1" applyFill="1">
      <alignment/>
      <protection/>
    </xf>
    <xf numFmtId="169" fontId="25" fillId="6" borderId="0" xfId="21" applyNumberFormat="1" applyFont="1" applyFill="1">
      <alignment/>
      <protection/>
    </xf>
    <xf numFmtId="169" fontId="14" fillId="6" borderId="0" xfId="21" applyNumberFormat="1" applyFont="1" applyFill="1">
      <alignment/>
      <protection/>
    </xf>
    <xf numFmtId="0" fontId="6" fillId="6" borderId="0" xfId="21" applyFont="1" applyFill="1" applyAlignment="1">
      <alignment/>
      <protection/>
    </xf>
    <xf numFmtId="169" fontId="26" fillId="5" borderId="0" xfId="21" applyNumberFormat="1" applyFont="1" applyFill="1" applyAlignment="1">
      <alignment/>
      <protection/>
    </xf>
    <xf numFmtId="169" fontId="26" fillId="5" borderId="0" xfId="21" applyNumberFormat="1" applyFont="1" applyFill="1" applyAlignment="1">
      <alignment horizontal="left"/>
      <protection/>
    </xf>
    <xf numFmtId="169" fontId="26" fillId="5" borderId="0" xfId="21" applyNumberFormat="1" applyFont="1" applyFill="1" applyAlignment="1">
      <alignment horizontal="center"/>
      <protection/>
    </xf>
    <xf numFmtId="169" fontId="11" fillId="5" borderId="0" xfId="21" applyNumberFormat="1" applyFont="1" applyFill="1" applyAlignment="1">
      <alignment/>
      <protection/>
    </xf>
    <xf numFmtId="169" fontId="11" fillId="5" borderId="0" xfId="21" applyNumberFormat="1" applyFont="1" applyFill="1" applyAlignment="1">
      <alignment horizontal="left"/>
      <protection/>
    </xf>
    <xf numFmtId="169" fontId="11" fillId="5" borderId="0" xfId="21" applyNumberFormat="1" applyFont="1" applyFill="1" applyAlignment="1">
      <alignment horizontal="center"/>
      <protection/>
    </xf>
    <xf numFmtId="169" fontId="28" fillId="5" borderId="0" xfId="21" applyNumberFormat="1" applyFont="1" applyFill="1" applyAlignment="1">
      <alignment horizontal="center"/>
      <protection/>
    </xf>
    <xf numFmtId="0" fontId="40" fillId="5" borderId="0" xfId="21" applyFont="1" applyFill="1" applyBorder="1" applyAlignment="1">
      <alignment/>
      <protection/>
    </xf>
    <xf numFmtId="0" fontId="40" fillId="5" borderId="0" xfId="21" applyFont="1" applyFill="1" applyBorder="1" applyAlignment="1">
      <alignment horizontal="center"/>
      <protection/>
    </xf>
    <xf numFmtId="0" fontId="11" fillId="5" borderId="38" xfId="21" applyFont="1" applyFill="1" applyBorder="1" applyAlignment="1">
      <alignment/>
      <protection/>
    </xf>
    <xf numFmtId="0" fontId="26" fillId="5" borderId="62" xfId="21" applyFont="1" applyFill="1" applyBorder="1" applyAlignment="1">
      <alignment horizontal="center"/>
      <protection/>
    </xf>
    <xf numFmtId="169" fontId="11" fillId="5" borderId="6" xfId="21" applyNumberFormat="1" applyFont="1" applyFill="1" applyBorder="1" applyAlignment="1">
      <alignment horizontal="center"/>
      <protection/>
    </xf>
    <xf numFmtId="0" fontId="26" fillId="5" borderId="41" xfId="21" applyFont="1" applyFill="1" applyBorder="1" applyAlignment="1">
      <alignment/>
      <protection/>
    </xf>
    <xf numFmtId="0" fontId="26" fillId="5" borderId="0" xfId="21" applyFont="1" applyFill="1" applyBorder="1" applyAlignment="1">
      <alignment horizontal="center"/>
      <protection/>
    </xf>
    <xf numFmtId="169" fontId="26" fillId="5" borderId="62" xfId="21" applyNumberFormat="1" applyFont="1" applyFill="1" applyBorder="1" applyAlignment="1">
      <alignment horizontal="center"/>
      <protection/>
    </xf>
    <xf numFmtId="169" fontId="26" fillId="5" borderId="42" xfId="21" applyNumberFormat="1" applyFont="1" applyFill="1" applyBorder="1" applyAlignment="1">
      <alignment horizontal="center"/>
      <protection/>
    </xf>
    <xf numFmtId="169" fontId="26" fillId="5" borderId="43" xfId="21" applyNumberFormat="1" applyFont="1" applyFill="1" applyBorder="1" applyAlignment="1">
      <alignment horizontal="center"/>
      <protection/>
    </xf>
    <xf numFmtId="169" fontId="26" fillId="5" borderId="44" xfId="21" applyNumberFormat="1" applyFont="1" applyFill="1" applyBorder="1" applyAlignment="1">
      <alignment horizontal="center"/>
      <protection/>
    </xf>
    <xf numFmtId="169" fontId="26" fillId="5" borderId="1" xfId="21" applyNumberFormat="1" applyFont="1" applyFill="1" applyBorder="1" applyAlignment="1">
      <alignment horizontal="center"/>
      <protection/>
    </xf>
    <xf numFmtId="0" fontId="19" fillId="5" borderId="60" xfId="21" applyFont="1" applyFill="1" applyBorder="1" applyAlignment="1">
      <alignment horizontal="center" wrapText="1"/>
      <protection/>
    </xf>
    <xf numFmtId="0" fontId="26" fillId="5" borderId="48" xfId="21" applyFont="1" applyFill="1" applyBorder="1" applyAlignment="1">
      <alignment horizontal="center" wrapText="1"/>
      <protection/>
    </xf>
    <xf numFmtId="169" fontId="11" fillId="5" borderId="49" xfId="21" applyNumberFormat="1" applyFont="1" applyFill="1" applyBorder="1" applyAlignment="1">
      <alignment horizontal="left"/>
      <protection/>
    </xf>
    <xf numFmtId="169" fontId="11" fillId="5" borderId="51" xfId="21" applyNumberFormat="1" applyFont="1" applyFill="1" applyBorder="1" applyAlignment="1">
      <alignment horizontal="center"/>
      <protection/>
    </xf>
    <xf numFmtId="169" fontId="11" fillId="5" borderId="52" xfId="21" applyNumberFormat="1" applyFont="1" applyFill="1" applyBorder="1" applyAlignment="1">
      <alignment horizontal="center"/>
      <protection/>
    </xf>
    <xf numFmtId="169" fontId="11" fillId="5" borderId="4" xfId="21" applyNumberFormat="1" applyFont="1" applyFill="1" applyBorder="1" applyAlignment="1">
      <alignment horizontal="center"/>
      <protection/>
    </xf>
    <xf numFmtId="169" fontId="11" fillId="5" borderId="9" xfId="21" applyNumberFormat="1" applyFont="1" applyFill="1" applyBorder="1" applyAlignment="1">
      <alignment horizontal="center"/>
      <protection/>
    </xf>
    <xf numFmtId="169" fontId="11" fillId="5" borderId="46" xfId="21" applyNumberFormat="1" applyFont="1" applyFill="1" applyBorder="1" applyAlignment="1">
      <alignment horizontal="center"/>
      <protection/>
    </xf>
    <xf numFmtId="0" fontId="11" fillId="5" borderId="0" xfId="21" applyFont="1" applyFill="1" applyBorder="1" applyAlignment="1">
      <alignment horizontal="center"/>
      <protection/>
    </xf>
    <xf numFmtId="0" fontId="11" fillId="5" borderId="48" xfId="21" applyFont="1" applyFill="1" applyBorder="1" applyAlignment="1">
      <alignment horizontal="center"/>
      <protection/>
    </xf>
    <xf numFmtId="169" fontId="11" fillId="5" borderId="8" xfId="21" applyNumberFormat="1" applyFont="1" applyFill="1" applyBorder="1" applyAlignment="1">
      <alignment horizontal="center"/>
      <protection/>
    </xf>
    <xf numFmtId="169" fontId="11" fillId="5" borderId="20" xfId="21" applyNumberFormat="1" applyFont="1" applyFill="1" applyBorder="1" applyAlignment="1">
      <alignment horizontal="center"/>
      <protection/>
    </xf>
    <xf numFmtId="169" fontId="27" fillId="5" borderId="60" xfId="21" applyNumberFormat="1" applyFont="1" applyFill="1" applyBorder="1" applyAlignment="1">
      <alignment horizontal="center"/>
      <protection/>
    </xf>
    <xf numFmtId="169" fontId="11" fillId="5" borderId="0" xfId="21" applyNumberFormat="1" applyFont="1" applyFill="1" applyBorder="1" applyAlignment="1">
      <alignment horizontal="center"/>
      <protection/>
    </xf>
    <xf numFmtId="169" fontId="11" fillId="5" borderId="48" xfId="21" applyNumberFormat="1" applyFont="1" applyFill="1" applyBorder="1" applyAlignment="1">
      <alignment horizontal="center"/>
      <protection/>
    </xf>
    <xf numFmtId="169" fontId="11" fillId="5" borderId="47" xfId="21" applyNumberFormat="1" applyFont="1" applyFill="1" applyBorder="1" applyAlignment="1">
      <alignment horizontal="center"/>
      <protection/>
    </xf>
    <xf numFmtId="169" fontId="11" fillId="5" borderId="17" xfId="21" applyNumberFormat="1" applyFont="1" applyFill="1" applyBorder="1" applyAlignment="1">
      <alignment horizontal="center"/>
      <protection/>
    </xf>
    <xf numFmtId="169" fontId="11" fillId="5" borderId="19" xfId="21" applyNumberFormat="1" applyFont="1" applyFill="1" applyBorder="1" applyAlignment="1">
      <alignment horizontal="center"/>
      <protection/>
    </xf>
    <xf numFmtId="169" fontId="11" fillId="5" borderId="57" xfId="21" applyNumberFormat="1" applyFont="1" applyFill="1" applyBorder="1" applyAlignment="1">
      <alignment horizontal="center"/>
      <protection/>
    </xf>
    <xf numFmtId="169" fontId="11" fillId="5" borderId="8" xfId="21" applyNumberFormat="1" applyFont="1" applyFill="1" applyBorder="1" applyAlignment="1" quotePrefix="1">
      <alignment horizontal="center"/>
      <protection/>
    </xf>
    <xf numFmtId="169" fontId="11" fillId="5" borderId="52" xfId="21" applyNumberFormat="1" applyFont="1" applyFill="1" applyBorder="1" applyAlignment="1">
      <alignment horizontal="left"/>
      <protection/>
    </xf>
    <xf numFmtId="169" fontId="11" fillId="5" borderId="56" xfId="21" applyNumberFormat="1" applyFont="1" applyFill="1" applyBorder="1" applyAlignment="1">
      <alignment horizontal="left"/>
      <protection/>
    </xf>
    <xf numFmtId="169" fontId="11" fillId="5" borderId="106" xfId="21" applyNumberFormat="1" applyFont="1" applyFill="1" applyBorder="1" applyAlignment="1">
      <alignment horizontal="center"/>
      <protection/>
    </xf>
    <xf numFmtId="0" fontId="11" fillId="5" borderId="0" xfId="21" applyFont="1" applyFill="1" applyBorder="1" applyAlignment="1">
      <alignment horizontal="left"/>
      <protection/>
    </xf>
    <xf numFmtId="169" fontId="11" fillId="5" borderId="38" xfId="21" applyNumberFormat="1" applyFont="1" applyFill="1" applyBorder="1" applyAlignment="1">
      <alignment horizontal="center"/>
      <protection/>
    </xf>
    <xf numFmtId="169" fontId="11" fillId="5" borderId="62" xfId="21" applyNumberFormat="1" applyFont="1" applyFill="1" applyBorder="1" applyAlignment="1">
      <alignment horizontal="center"/>
      <protection/>
    </xf>
    <xf numFmtId="169" fontId="11" fillId="5" borderId="60" xfId="21" applyNumberFormat="1" applyFont="1" applyFill="1" applyBorder="1" applyAlignment="1">
      <alignment horizontal="center"/>
      <protection/>
    </xf>
    <xf numFmtId="169" fontId="11" fillId="5" borderId="41" xfId="21" applyNumberFormat="1" applyFont="1" applyFill="1" applyBorder="1" applyAlignment="1">
      <alignment horizontal="center"/>
      <protection/>
    </xf>
    <xf numFmtId="169" fontId="11" fillId="5" borderId="1" xfId="21" applyNumberFormat="1" applyFont="1" applyFill="1" applyBorder="1" applyAlignment="1">
      <alignment horizontal="center"/>
      <protection/>
    </xf>
    <xf numFmtId="169" fontId="11" fillId="5" borderId="61" xfId="21" applyNumberFormat="1" applyFont="1" applyFill="1" applyBorder="1" applyAlignment="1">
      <alignment horizontal="center"/>
      <protection/>
    </xf>
    <xf numFmtId="169" fontId="11" fillId="5" borderId="0" xfId="21" applyNumberFormat="1" applyFont="1" applyFill="1" applyBorder="1" applyAlignment="1">
      <alignment horizontal="left"/>
      <protection/>
    </xf>
    <xf numFmtId="169" fontId="14" fillId="5" borderId="0" xfId="21" applyNumberFormat="1" applyFont="1" applyFill="1" applyBorder="1" applyAlignment="1">
      <alignment horizontal="center"/>
      <protection/>
    </xf>
    <xf numFmtId="9" fontId="27" fillId="5" borderId="41" xfId="23" applyFont="1" applyFill="1" applyBorder="1" applyAlignment="1">
      <alignment horizontal="center"/>
    </xf>
    <xf numFmtId="9" fontId="11" fillId="5" borderId="1" xfId="23" applyNumberFormat="1" applyFont="1" applyFill="1" applyBorder="1" applyAlignment="1">
      <alignment horizontal="center"/>
    </xf>
    <xf numFmtId="169" fontId="11" fillId="5" borderId="1" xfId="23" applyNumberFormat="1" applyFont="1" applyFill="1" applyBorder="1" applyAlignment="1">
      <alignment horizontal="center"/>
    </xf>
    <xf numFmtId="9" fontId="11" fillId="5" borderId="1" xfId="23" applyFont="1" applyFill="1" applyBorder="1" applyAlignment="1">
      <alignment horizontal="center"/>
    </xf>
    <xf numFmtId="9" fontId="11" fillId="5" borderId="61" xfId="23" applyFont="1" applyFill="1" applyBorder="1" applyAlignment="1">
      <alignment horizontal="center"/>
    </xf>
    <xf numFmtId="9" fontId="11" fillId="5" borderId="0" xfId="23" applyNumberFormat="1" applyFont="1" applyFill="1" applyAlignment="1">
      <alignment horizontal="center"/>
    </xf>
    <xf numFmtId="169" fontId="27" fillId="5" borderId="0" xfId="23" applyNumberFormat="1" applyFont="1" applyFill="1" applyAlignment="1">
      <alignment horizontal="center"/>
    </xf>
    <xf numFmtId="169" fontId="10" fillId="5" borderId="0" xfId="21" applyNumberFormat="1" applyFont="1" applyFill="1" applyAlignment="1">
      <alignment/>
      <protection/>
    </xf>
    <xf numFmtId="169" fontId="26" fillId="5" borderId="0" xfId="21" applyNumberFormat="1" applyFont="1" applyFill="1" applyBorder="1" applyAlignment="1">
      <alignment horizontal="center"/>
      <protection/>
    </xf>
    <xf numFmtId="169" fontId="26" fillId="5" borderId="10" xfId="21" applyNumberFormat="1" applyFont="1" applyFill="1" applyBorder="1" applyAlignment="1">
      <alignment horizontal="center"/>
      <protection/>
    </xf>
    <xf numFmtId="169" fontId="26" fillId="5" borderId="11" xfId="21" applyNumberFormat="1" applyFont="1" applyFill="1" applyBorder="1" applyAlignment="1">
      <alignment horizontal="center"/>
      <protection/>
    </xf>
    <xf numFmtId="169" fontId="26" fillId="5" borderId="14" xfId="21" applyNumberFormat="1" applyFont="1" applyFill="1" applyBorder="1" applyAlignment="1">
      <alignment horizontal="center"/>
      <protection/>
    </xf>
    <xf numFmtId="169" fontId="10" fillId="5" borderId="0" xfId="21" applyNumberFormat="1" applyFont="1" applyFill="1" applyBorder="1" applyAlignment="1">
      <alignment/>
      <protection/>
    </xf>
    <xf numFmtId="169" fontId="11" fillId="5" borderId="10" xfId="21" applyNumberFormat="1" applyFont="1" applyFill="1" applyBorder="1" applyAlignment="1">
      <alignment horizontal="left"/>
      <protection/>
    </xf>
    <xf numFmtId="169" fontId="11" fillId="5" borderId="12" xfId="21" applyNumberFormat="1" applyFont="1" applyFill="1" applyBorder="1" applyAlignment="1">
      <alignment horizontal="center"/>
      <protection/>
    </xf>
    <xf numFmtId="169" fontId="11" fillId="5" borderId="10" xfId="21" applyNumberFormat="1" applyFont="1" applyFill="1" applyBorder="1" applyAlignment="1">
      <alignment horizontal="center"/>
      <protection/>
    </xf>
    <xf numFmtId="169" fontId="11" fillId="5" borderId="11" xfId="21" applyNumberFormat="1" applyFont="1" applyFill="1" applyBorder="1" applyAlignment="1">
      <alignment horizontal="center"/>
      <protection/>
    </xf>
    <xf numFmtId="169" fontId="11" fillId="5" borderId="14" xfId="21" applyNumberFormat="1" applyFont="1" applyFill="1" applyBorder="1" applyAlignment="1">
      <alignment horizontal="center"/>
      <protection/>
    </xf>
    <xf numFmtId="169" fontId="26" fillId="5" borderId="38" xfId="21" applyNumberFormat="1" applyFont="1" applyFill="1" applyBorder="1" applyAlignment="1">
      <alignment horizontal="center"/>
      <protection/>
    </xf>
    <xf numFmtId="169" fontId="26" fillId="5" borderId="6" xfId="21" applyNumberFormat="1" applyFont="1" applyFill="1" applyBorder="1" applyAlignment="1">
      <alignment horizontal="center"/>
      <protection/>
    </xf>
    <xf numFmtId="0" fontId="26" fillId="5" borderId="67" xfId="21" applyFont="1" applyFill="1" applyBorder="1" applyAlignment="1">
      <alignment/>
      <protection/>
    </xf>
    <xf numFmtId="0" fontId="26" fillId="5" borderId="100" xfId="21" applyFont="1" applyFill="1" applyBorder="1" applyAlignment="1">
      <alignment horizontal="center"/>
      <protection/>
    </xf>
    <xf numFmtId="169" fontId="26" fillId="5" borderId="56" xfId="21" applyNumberFormat="1" applyFont="1" applyFill="1" applyBorder="1" applyAlignment="1">
      <alignment horizontal="center"/>
      <protection/>
    </xf>
    <xf numFmtId="169" fontId="26" fillId="5" borderId="58" xfId="21" applyNumberFormat="1" applyFont="1" applyFill="1" applyBorder="1" applyAlignment="1">
      <alignment horizontal="center"/>
      <protection/>
    </xf>
    <xf numFmtId="169" fontId="26" fillId="5" borderId="68" xfId="21" applyNumberFormat="1" applyFont="1" applyFill="1" applyBorder="1" applyAlignment="1">
      <alignment horizontal="center"/>
      <protection/>
    </xf>
    <xf numFmtId="0" fontId="11" fillId="5" borderId="107" xfId="21" applyFont="1" applyFill="1" applyBorder="1" applyAlignment="1">
      <alignment horizontal="left"/>
      <protection/>
    </xf>
    <xf numFmtId="0" fontId="26" fillId="5" borderId="51" xfId="21" applyFont="1" applyFill="1" applyBorder="1" applyAlignment="1">
      <alignment horizontal="center"/>
      <protection/>
    </xf>
    <xf numFmtId="169" fontId="26" fillId="5" borderId="45" xfId="21" applyNumberFormat="1" applyFont="1" applyFill="1" applyBorder="1" applyAlignment="1">
      <alignment horizontal="center"/>
      <protection/>
    </xf>
    <xf numFmtId="169" fontId="26" fillId="5" borderId="50" xfId="21" applyNumberFormat="1" applyFont="1" applyFill="1" applyBorder="1" applyAlignment="1">
      <alignment horizontal="center"/>
      <protection/>
    </xf>
    <xf numFmtId="169" fontId="26" fillId="5" borderId="66" xfId="21" applyNumberFormat="1" applyFont="1" applyFill="1" applyBorder="1" applyAlignment="1">
      <alignment horizontal="center"/>
      <protection/>
    </xf>
    <xf numFmtId="0" fontId="11" fillId="5" borderId="49" xfId="21" applyFont="1" applyFill="1" applyBorder="1" applyAlignment="1">
      <alignment horizontal="left"/>
      <protection/>
    </xf>
    <xf numFmtId="0" fontId="26" fillId="5" borderId="147" xfId="21" applyFont="1" applyFill="1" applyBorder="1" applyAlignment="1">
      <alignment horizontal="center"/>
      <protection/>
    </xf>
    <xf numFmtId="169" fontId="11" fillId="5" borderId="49" xfId="21" applyNumberFormat="1" applyFont="1" applyFill="1" applyBorder="1" applyAlignment="1">
      <alignment horizontal="center"/>
      <protection/>
    </xf>
    <xf numFmtId="169" fontId="11" fillId="5" borderId="3" xfId="21" applyNumberFormat="1" applyFont="1" applyFill="1" applyBorder="1" applyAlignment="1">
      <alignment horizontal="center"/>
      <protection/>
    </xf>
    <xf numFmtId="169" fontId="11" fillId="5" borderId="113" xfId="21" applyNumberFormat="1" applyFont="1" applyFill="1" applyBorder="1" applyAlignment="1">
      <alignment horizontal="center"/>
      <protection/>
    </xf>
    <xf numFmtId="0" fontId="26" fillId="5" borderId="60" xfId="21" applyFont="1" applyFill="1" applyBorder="1" applyAlignment="1">
      <alignment horizontal="center" wrapText="1"/>
      <protection/>
    </xf>
    <xf numFmtId="0" fontId="26" fillId="5" borderId="0" xfId="21" applyFont="1" applyFill="1" applyBorder="1" applyAlignment="1">
      <alignment horizontal="center" wrapText="1"/>
      <protection/>
    </xf>
    <xf numFmtId="169" fontId="11" fillId="5" borderId="47" xfId="21" applyNumberFormat="1" applyFont="1" applyFill="1" applyBorder="1" applyAlignment="1">
      <alignment horizontal="left"/>
      <protection/>
    </xf>
    <xf numFmtId="169" fontId="11" fillId="5" borderId="18" xfId="21" applyNumberFormat="1" applyFont="1" applyFill="1" applyBorder="1" applyAlignment="1">
      <alignment horizontal="center"/>
      <protection/>
    </xf>
    <xf numFmtId="0" fontId="11" fillId="5" borderId="56" xfId="21" applyFont="1" applyFill="1" applyBorder="1" applyAlignment="1">
      <alignment horizontal="left"/>
      <protection/>
    </xf>
    <xf numFmtId="169" fontId="11" fillId="5" borderId="68" xfId="21" applyNumberFormat="1" applyFont="1" applyFill="1" applyBorder="1" applyAlignment="1">
      <alignment horizontal="center"/>
      <protection/>
    </xf>
    <xf numFmtId="169" fontId="11" fillId="5" borderId="56" xfId="21" applyNumberFormat="1" applyFont="1" applyFill="1" applyBorder="1" applyAlignment="1">
      <alignment horizontal="center"/>
      <protection/>
    </xf>
    <xf numFmtId="169" fontId="11" fillId="5" borderId="58" xfId="21" applyNumberFormat="1" applyFont="1" applyFill="1" applyBorder="1" applyAlignment="1">
      <alignment horizontal="center"/>
      <protection/>
    </xf>
    <xf numFmtId="169" fontId="11" fillId="5" borderId="59" xfId="21" applyNumberFormat="1" applyFont="1" applyFill="1" applyBorder="1" applyAlignment="1">
      <alignment horizontal="center"/>
      <protection/>
    </xf>
    <xf numFmtId="0" fontId="26" fillId="5" borderId="0" xfId="21" applyFont="1" applyFill="1" applyBorder="1" applyAlignment="1">
      <alignment horizontal="left"/>
      <protection/>
    </xf>
    <xf numFmtId="0" fontId="11" fillId="5" borderId="60" xfId="21" applyFont="1" applyFill="1" applyBorder="1" applyAlignment="1">
      <alignment horizontal="center"/>
      <protection/>
    </xf>
    <xf numFmtId="0" fontId="11" fillId="5" borderId="0" xfId="21" applyFont="1" applyFill="1" applyAlignment="1">
      <alignment horizontal="left"/>
      <protection/>
    </xf>
    <xf numFmtId="1" fontId="11" fillId="5" borderId="48" xfId="21" applyNumberFormat="1" applyFont="1" applyFill="1" applyBorder="1" applyAlignment="1">
      <alignment horizontal="center"/>
      <protection/>
    </xf>
    <xf numFmtId="0" fontId="26" fillId="5" borderId="0" xfId="21" applyFont="1" applyFill="1" applyAlignment="1">
      <alignment/>
      <protection/>
    </xf>
    <xf numFmtId="0" fontId="11" fillId="5" borderId="41" xfId="21" applyFont="1" applyFill="1" applyBorder="1" applyAlignment="1">
      <alignment horizontal="center"/>
      <protection/>
    </xf>
    <xf numFmtId="0" fontId="11" fillId="5" borderId="1" xfId="21" applyFont="1" applyFill="1" applyBorder="1" applyAlignment="1">
      <alignment horizontal="center"/>
      <protection/>
    </xf>
    <xf numFmtId="9" fontId="11" fillId="5" borderId="61" xfId="23" applyNumberFormat="1" applyFont="1" applyFill="1" applyBorder="1" applyAlignment="1">
      <alignment horizontal="center"/>
    </xf>
    <xf numFmtId="0" fontId="26" fillId="5" borderId="0" xfId="21" applyFont="1" applyFill="1" applyBorder="1" applyAlignment="1">
      <alignment/>
      <protection/>
    </xf>
    <xf numFmtId="169" fontId="10" fillId="5" borderId="0" xfId="21" applyNumberFormat="1" applyFont="1" applyFill="1" applyAlignment="1">
      <alignment horizontal="center"/>
      <protection/>
    </xf>
    <xf numFmtId="0" fontId="1" fillId="5" borderId="0" xfId="21" applyFill="1">
      <alignment/>
      <protection/>
    </xf>
    <xf numFmtId="169" fontId="26" fillId="5" borderId="128" xfId="21" applyNumberFormat="1" applyFont="1" applyFill="1" applyBorder="1" applyAlignment="1">
      <alignment horizontal="center"/>
      <protection/>
    </xf>
    <xf numFmtId="169" fontId="26" fillId="5" borderId="186" xfId="21" applyNumberFormat="1" applyFont="1" applyFill="1" applyBorder="1" applyAlignment="1">
      <alignment horizontal="center"/>
      <protection/>
    </xf>
    <xf numFmtId="169" fontId="26" fillId="5" borderId="187" xfId="21" applyNumberFormat="1" applyFont="1" applyFill="1" applyBorder="1" applyAlignment="1">
      <alignment horizontal="center"/>
      <protection/>
    </xf>
    <xf numFmtId="169" fontId="11" fillId="5" borderId="40" xfId="21" applyNumberFormat="1" applyFont="1" applyFill="1" applyBorder="1" applyAlignment="1">
      <alignment horizontal="center"/>
      <protection/>
    </xf>
    <xf numFmtId="169" fontId="26" fillId="5" borderId="0" xfId="21" applyNumberFormat="1" applyFont="1" applyFill="1" applyBorder="1" applyAlignment="1">
      <alignment/>
      <protection/>
    </xf>
    <xf numFmtId="0" fontId="11" fillId="5" borderId="0" xfId="21" applyFont="1" applyFill="1" applyAlignment="1">
      <alignment horizontal="center"/>
      <protection/>
    </xf>
    <xf numFmtId="9" fontId="11" fillId="5" borderId="41" xfId="23" applyFont="1" applyFill="1" applyBorder="1" applyAlignment="1">
      <alignment horizontal="center"/>
    </xf>
    <xf numFmtId="169" fontId="26" fillId="5" borderId="0" xfId="21" applyNumberFormat="1" applyFont="1" applyFill="1" applyBorder="1" applyAlignment="1">
      <alignment horizontal="left"/>
      <protection/>
    </xf>
    <xf numFmtId="169" fontId="11" fillId="5" borderId="0" xfId="21" applyNumberFormat="1" applyFont="1" applyFill="1" applyAlignment="1" quotePrefix="1">
      <alignment/>
      <protection/>
    </xf>
    <xf numFmtId="169" fontId="11" fillId="5" borderId="0" xfId="21" applyNumberFormat="1" applyFont="1" applyFill="1" applyAlignment="1" applyProtection="1">
      <alignment horizontal="center"/>
      <protection hidden="1"/>
    </xf>
    <xf numFmtId="0" fontId="28" fillId="5" borderId="0" xfId="21" applyNumberFormat="1" applyFont="1" applyFill="1" applyAlignment="1">
      <alignment horizontal="center"/>
      <protection/>
    </xf>
    <xf numFmtId="0" fontId="26" fillId="5" borderId="60" xfId="21" applyFont="1" applyFill="1" applyBorder="1" applyAlignment="1">
      <alignment/>
      <protection/>
    </xf>
    <xf numFmtId="0" fontId="26" fillId="5" borderId="48" xfId="21" applyFont="1" applyFill="1" applyBorder="1" applyAlignment="1">
      <alignment horizontal="center"/>
      <protection/>
    </xf>
    <xf numFmtId="169" fontId="26" fillId="5" borderId="190" xfId="21" applyNumberFormat="1" applyFont="1" applyFill="1" applyBorder="1" applyAlignment="1">
      <alignment horizontal="center"/>
      <protection/>
    </xf>
    <xf numFmtId="0" fontId="11" fillId="5" borderId="52" xfId="21" applyFont="1" applyFill="1" applyBorder="1">
      <alignment/>
      <protection/>
    </xf>
    <xf numFmtId="169" fontId="11" fillId="5" borderId="21" xfId="21" applyNumberFormat="1" applyFont="1" applyFill="1" applyBorder="1" applyAlignment="1">
      <alignment horizontal="center"/>
      <protection/>
    </xf>
    <xf numFmtId="0" fontId="11" fillId="5" borderId="52" xfId="21" applyFont="1" applyFill="1" applyBorder="1" applyAlignment="1">
      <alignment horizontal="left"/>
      <protection/>
    </xf>
    <xf numFmtId="169" fontId="11" fillId="5" borderId="104" xfId="21" applyNumberFormat="1" applyFont="1" applyFill="1" applyBorder="1" applyAlignment="1">
      <alignment horizontal="center"/>
      <protection/>
    </xf>
    <xf numFmtId="169" fontId="11" fillId="5" borderId="122" xfId="21" applyNumberFormat="1" applyFont="1" applyFill="1" applyBorder="1" applyAlignment="1">
      <alignment horizontal="center"/>
      <protection/>
    </xf>
    <xf numFmtId="1" fontId="11" fillId="5" borderId="60" xfId="23" applyNumberFormat="1" applyFont="1" applyFill="1" applyBorder="1" applyAlignment="1">
      <alignment horizontal="center"/>
    </xf>
    <xf numFmtId="169" fontId="11" fillId="5" borderId="0" xfId="23" applyNumberFormat="1" applyFont="1" applyFill="1" applyBorder="1" applyAlignment="1">
      <alignment horizontal="center"/>
    </xf>
    <xf numFmtId="1" fontId="11" fillId="5" borderId="0" xfId="23" applyNumberFormat="1" applyFont="1" applyFill="1" applyBorder="1" applyAlignment="1">
      <alignment horizontal="center"/>
    </xf>
    <xf numFmtId="169" fontId="11" fillId="5" borderId="0" xfId="21" applyNumberFormat="1" applyFont="1" applyFill="1" applyBorder="1" applyAlignment="1">
      <alignment/>
      <protection/>
    </xf>
    <xf numFmtId="169" fontId="11" fillId="5" borderId="107" xfId="21" applyNumberFormat="1" applyFont="1" applyFill="1" applyBorder="1" applyAlignment="1">
      <alignment horizontal="center"/>
      <protection/>
    </xf>
    <xf numFmtId="169" fontId="11" fillId="5" borderId="53" xfId="21" applyNumberFormat="1" applyFont="1" applyFill="1" applyBorder="1" applyAlignment="1">
      <alignment horizontal="center"/>
      <protection/>
    </xf>
    <xf numFmtId="169" fontId="11" fillId="5" borderId="65" xfId="21" applyNumberFormat="1" applyFont="1" applyFill="1" applyBorder="1" applyAlignment="1">
      <alignment horizontal="center"/>
      <protection/>
    </xf>
    <xf numFmtId="0" fontId="26" fillId="5" borderId="61" xfId="21" applyFont="1" applyFill="1" applyBorder="1" applyAlignment="1">
      <alignment horizontal="center"/>
      <protection/>
    </xf>
    <xf numFmtId="0" fontId="26" fillId="5" borderId="38" xfId="21" applyFont="1" applyFill="1" applyBorder="1" applyAlignment="1">
      <alignment horizontal="center" wrapText="1"/>
      <protection/>
    </xf>
    <xf numFmtId="0" fontId="26" fillId="5" borderId="6" xfId="21" applyFont="1" applyFill="1" applyBorder="1" applyAlignment="1">
      <alignment horizontal="center" wrapText="1"/>
      <protection/>
    </xf>
    <xf numFmtId="169" fontId="11" fillId="5" borderId="64" xfId="21" applyNumberFormat="1" applyFont="1" applyFill="1" applyBorder="1" applyAlignment="1">
      <alignment horizontal="left"/>
      <protection/>
    </xf>
    <xf numFmtId="169" fontId="11" fillId="5" borderId="55" xfId="21" applyNumberFormat="1" applyFont="1" applyFill="1" applyBorder="1" applyAlignment="1">
      <alignment horizontal="center"/>
      <protection/>
    </xf>
    <xf numFmtId="0" fontId="11" fillId="5" borderId="45" xfId="21" applyFont="1" applyFill="1" applyBorder="1" applyAlignment="1">
      <alignment horizontal="center"/>
      <protection/>
    </xf>
    <xf numFmtId="0" fontId="11" fillId="5" borderId="50" xfId="21" applyFont="1" applyFill="1" applyBorder="1" applyAlignment="1">
      <alignment horizontal="center"/>
      <protection/>
    </xf>
    <xf numFmtId="169" fontId="11" fillId="5" borderId="67" xfId="21" applyNumberFormat="1" applyFont="1" applyFill="1" applyBorder="1" applyAlignment="1">
      <alignment horizontal="left"/>
      <protection/>
    </xf>
    <xf numFmtId="169" fontId="11" fillId="5" borderId="100" xfId="21" applyNumberFormat="1" applyFont="1" applyFill="1" applyBorder="1" applyAlignment="1">
      <alignment horizontal="center"/>
      <protection/>
    </xf>
    <xf numFmtId="0" fontId="11" fillId="5" borderId="56" xfId="21" applyFont="1" applyFill="1" applyBorder="1" applyAlignment="1">
      <alignment horizontal="center"/>
      <protection/>
    </xf>
    <xf numFmtId="0" fontId="11" fillId="5" borderId="58" xfId="21" applyFont="1" applyFill="1" applyBorder="1" applyAlignment="1">
      <alignment horizontal="center"/>
      <protection/>
    </xf>
    <xf numFmtId="169" fontId="30" fillId="5" borderId="0" xfId="21" applyNumberFormat="1" applyFont="1" applyFill="1" applyAlignment="1">
      <alignment horizontal="center"/>
      <protection/>
    </xf>
    <xf numFmtId="0" fontId="11" fillId="5" borderId="45" xfId="21" applyFont="1" applyFill="1" applyBorder="1" applyAlignment="1">
      <alignment horizontal="left"/>
      <protection/>
    </xf>
    <xf numFmtId="169" fontId="11" fillId="5" borderId="45" xfId="21" applyNumberFormat="1" applyFont="1" applyFill="1" applyBorder="1" applyAlignment="1">
      <alignment horizontal="center"/>
      <protection/>
    </xf>
    <xf numFmtId="169" fontId="11" fillId="5" borderId="50" xfId="21" applyNumberFormat="1" applyFont="1" applyFill="1" applyBorder="1" applyAlignment="1">
      <alignment horizontal="center"/>
      <protection/>
    </xf>
    <xf numFmtId="9" fontId="11" fillId="5" borderId="41" xfId="23" applyNumberFormat="1" applyFont="1" applyFill="1" applyBorder="1" applyAlignment="1">
      <alignment horizontal="center"/>
    </xf>
    <xf numFmtId="169" fontId="11" fillId="5" borderId="39" xfId="21" applyNumberFormat="1" applyFont="1" applyFill="1" applyBorder="1" applyAlignment="1">
      <alignment horizontal="center"/>
      <protection/>
    </xf>
    <xf numFmtId="169" fontId="11" fillId="5" borderId="63" xfId="21" applyNumberFormat="1" applyFont="1" applyFill="1" applyBorder="1" applyAlignment="1">
      <alignment horizontal="center"/>
      <protection/>
    </xf>
    <xf numFmtId="169" fontId="26" fillId="5" borderId="105" xfId="21" applyNumberFormat="1" applyFont="1" applyFill="1" applyBorder="1" applyAlignment="1">
      <alignment horizontal="center"/>
      <protection/>
    </xf>
    <xf numFmtId="169" fontId="26" fillId="5" borderId="106" xfId="21" applyNumberFormat="1" applyFont="1" applyFill="1" applyBorder="1" applyAlignment="1">
      <alignment horizontal="center"/>
      <protection/>
    </xf>
    <xf numFmtId="169" fontId="26" fillId="5" borderId="0" xfId="21" applyNumberFormat="1" applyFont="1" applyFill="1">
      <alignment/>
      <protection/>
    </xf>
    <xf numFmtId="169" fontId="27" fillId="5" borderId="0" xfId="21" applyNumberFormat="1" applyFont="1" applyFill="1" applyAlignment="1">
      <alignment horizontal="center"/>
      <protection/>
    </xf>
    <xf numFmtId="169" fontId="11" fillId="5" borderId="0" xfId="21" applyNumberFormat="1" applyFont="1" applyFill="1">
      <alignment/>
      <protection/>
    </xf>
    <xf numFmtId="0" fontId="11" fillId="5" borderId="38" xfId="21" applyFont="1" applyFill="1" applyBorder="1">
      <alignment/>
      <protection/>
    </xf>
    <xf numFmtId="169" fontId="19" fillId="5" borderId="6" xfId="21" applyNumberFormat="1" applyFont="1" applyFill="1" applyBorder="1" applyAlignment="1">
      <alignment horizontal="center"/>
      <protection/>
    </xf>
    <xf numFmtId="169" fontId="19" fillId="5" borderId="191" xfId="21" applyNumberFormat="1" applyFont="1" applyFill="1" applyBorder="1" applyAlignment="1">
      <alignment horizontal="center"/>
      <protection/>
    </xf>
    <xf numFmtId="169" fontId="19" fillId="5" borderId="62" xfId="21" applyNumberFormat="1" applyFont="1" applyFill="1" applyBorder="1" applyAlignment="1">
      <alignment horizontal="center"/>
      <protection/>
    </xf>
    <xf numFmtId="169" fontId="19" fillId="5" borderId="60" xfId="21" applyNumberFormat="1" applyFont="1" applyFill="1" applyBorder="1" applyAlignment="1">
      <alignment horizontal="center"/>
      <protection/>
    </xf>
    <xf numFmtId="169" fontId="19" fillId="5" borderId="0" xfId="21" applyNumberFormat="1" applyFont="1" applyFill="1" applyBorder="1" applyAlignment="1">
      <alignment horizontal="center"/>
      <protection/>
    </xf>
    <xf numFmtId="0" fontId="26" fillId="5" borderId="41" xfId="21" applyFont="1" applyFill="1" applyBorder="1">
      <alignment/>
      <protection/>
    </xf>
    <xf numFmtId="169" fontId="26" fillId="5" borderId="59" xfId="21" applyNumberFormat="1" applyFont="1" applyFill="1" applyBorder="1" applyAlignment="1">
      <alignment horizontal="center"/>
      <protection/>
    </xf>
    <xf numFmtId="0" fontId="19" fillId="5" borderId="96" xfId="21" applyFont="1" applyFill="1" applyBorder="1" applyAlignment="1">
      <alignment horizontal="center" wrapText="1"/>
      <protection/>
    </xf>
    <xf numFmtId="0" fontId="19" fillId="5" borderId="0" xfId="21" applyFont="1" applyFill="1" applyBorder="1" applyAlignment="1">
      <alignment horizontal="center" wrapText="1"/>
      <protection/>
    </xf>
    <xf numFmtId="169" fontId="26" fillId="5" borderId="48" xfId="21" applyNumberFormat="1" applyFont="1" applyFill="1" applyBorder="1" applyAlignment="1">
      <alignment horizontal="center"/>
      <protection/>
    </xf>
    <xf numFmtId="169" fontId="11" fillId="5" borderId="102" xfId="21" applyNumberFormat="1" applyFont="1" applyFill="1" applyBorder="1" applyAlignment="1">
      <alignment horizontal="center"/>
      <protection/>
    </xf>
    <xf numFmtId="169" fontId="26" fillId="5" borderId="51" xfId="21" applyNumberFormat="1" applyFont="1" applyFill="1" applyBorder="1" applyAlignment="1">
      <alignment horizontal="center"/>
      <protection/>
    </xf>
    <xf numFmtId="0" fontId="11" fillId="5" borderId="42" xfId="21" applyFont="1" applyFill="1" applyBorder="1" applyAlignment="1">
      <alignment horizontal="left"/>
      <protection/>
    </xf>
    <xf numFmtId="169" fontId="27" fillId="5" borderId="96" xfId="21" applyNumberFormat="1" applyFont="1" applyFill="1" applyBorder="1" applyAlignment="1">
      <alignment horizontal="center"/>
      <protection/>
    </xf>
    <xf numFmtId="169" fontId="27" fillId="5" borderId="0" xfId="21" applyNumberFormat="1" applyFont="1" applyFill="1" applyBorder="1" applyAlignment="1">
      <alignment horizontal="center"/>
      <protection/>
    </xf>
    <xf numFmtId="0" fontId="11" fillId="5" borderId="0" xfId="21" applyFont="1" applyFill="1" applyBorder="1">
      <alignment/>
      <protection/>
    </xf>
    <xf numFmtId="169" fontId="11" fillId="5" borderId="42" xfId="21" applyNumberFormat="1" applyFont="1" applyFill="1" applyBorder="1" applyAlignment="1">
      <alignment horizontal="left"/>
      <protection/>
    </xf>
    <xf numFmtId="169" fontId="27" fillId="5" borderId="48" xfId="21" applyNumberFormat="1" applyFont="1" applyFill="1" applyBorder="1" applyAlignment="1">
      <alignment horizontal="center"/>
      <protection/>
    </xf>
    <xf numFmtId="169" fontId="27" fillId="5" borderId="41" xfId="21" applyNumberFormat="1" applyFont="1" applyFill="1" applyBorder="1" applyAlignment="1">
      <alignment horizontal="center"/>
      <protection/>
    </xf>
    <xf numFmtId="169" fontId="27" fillId="5" borderId="1" xfId="21" applyNumberFormat="1" applyFont="1" applyFill="1" applyBorder="1" applyAlignment="1">
      <alignment horizontal="center"/>
      <protection/>
    </xf>
    <xf numFmtId="169" fontId="27" fillId="5" borderId="61" xfId="21" applyNumberFormat="1" applyFont="1" applyFill="1" applyBorder="1" applyAlignment="1">
      <alignment horizontal="center"/>
      <protection/>
    </xf>
    <xf numFmtId="9" fontId="11" fillId="5" borderId="0" xfId="23" applyNumberFormat="1" applyFont="1" applyFill="1" applyBorder="1" applyAlignment="1">
      <alignment horizontal="center"/>
    </xf>
    <xf numFmtId="0" fontId="11" fillId="5" borderId="0" xfId="21" applyFont="1" applyFill="1">
      <alignment/>
      <protection/>
    </xf>
    <xf numFmtId="9" fontId="11" fillId="5" borderId="1" xfId="23" applyNumberFormat="1" applyFont="1" applyFill="1" applyBorder="1" applyAlignment="1">
      <alignment horizontal="left"/>
    </xf>
    <xf numFmtId="169" fontId="11" fillId="5" borderId="188" xfId="21" applyNumberFormat="1" applyFont="1" applyFill="1" applyBorder="1" applyAlignment="1">
      <alignment horizontal="center"/>
      <protection/>
    </xf>
    <xf numFmtId="0" fontId="11" fillId="5" borderId="67" xfId="21" applyFont="1" applyFill="1" applyBorder="1" applyAlignment="1">
      <alignment horizontal="left"/>
      <protection/>
    </xf>
    <xf numFmtId="169" fontId="11" fillId="5" borderId="41" xfId="21" applyNumberFormat="1" applyFont="1" applyFill="1" applyBorder="1" applyAlignment="1">
      <alignment horizontal="left"/>
      <protection/>
    </xf>
    <xf numFmtId="169" fontId="11" fillId="5" borderId="44" xfId="21" applyNumberFormat="1" applyFont="1" applyFill="1" applyBorder="1" applyAlignment="1">
      <alignment horizontal="center"/>
      <protection/>
    </xf>
    <xf numFmtId="169" fontId="11" fillId="5" borderId="103" xfId="21" applyNumberFormat="1" applyFont="1" applyFill="1" applyBorder="1" applyAlignment="1">
      <alignment horizontal="center"/>
      <protection/>
    </xf>
    <xf numFmtId="0" fontId="11" fillId="5" borderId="0" xfId="21" applyFont="1" applyFill="1" applyBorder="1" applyAlignment="1">
      <alignment/>
      <protection/>
    </xf>
    <xf numFmtId="0" fontId="11" fillId="5" borderId="47" xfId="21" applyFont="1" applyFill="1" applyBorder="1" applyAlignment="1">
      <alignment horizontal="left"/>
      <protection/>
    </xf>
    <xf numFmtId="169" fontId="11" fillId="5" borderId="114" xfId="21" applyNumberFormat="1" applyFont="1" applyFill="1" applyBorder="1" applyAlignment="1">
      <alignment horizontal="center"/>
      <protection/>
    </xf>
    <xf numFmtId="9" fontId="11" fillId="5" borderId="0" xfId="23" applyFont="1" applyFill="1" applyAlignment="1">
      <alignment horizontal="center"/>
    </xf>
    <xf numFmtId="169" fontId="26" fillId="5" borderId="131" xfId="21" applyNumberFormat="1" applyFont="1" applyFill="1" applyBorder="1" applyAlignment="1">
      <alignment horizontal="center"/>
      <protection/>
    </xf>
    <xf numFmtId="169" fontId="26" fillId="5" borderId="7" xfId="21" applyNumberFormat="1" applyFont="1" applyFill="1" applyBorder="1" applyAlignment="1">
      <alignment horizontal="center"/>
      <protection/>
    </xf>
    <xf numFmtId="169" fontId="26" fillId="5" borderId="5" xfId="21" applyNumberFormat="1" applyFont="1" applyFill="1" applyBorder="1" applyAlignment="1">
      <alignment horizontal="center"/>
      <protection/>
    </xf>
    <xf numFmtId="169" fontId="11" fillId="5" borderId="113" xfId="21" applyNumberFormat="1" applyFont="1" applyFill="1" applyBorder="1" applyAlignment="1" quotePrefix="1">
      <alignment horizontal="center"/>
      <protection/>
    </xf>
    <xf numFmtId="169" fontId="11" fillId="5" borderId="59" xfId="21" applyNumberFormat="1" applyFont="1" applyFill="1" applyBorder="1" applyAlignment="1" quotePrefix="1">
      <alignment horizontal="center"/>
      <protection/>
    </xf>
    <xf numFmtId="0" fontId="26" fillId="5" borderId="39" xfId="21" applyFont="1" applyFill="1" applyBorder="1" applyAlignment="1">
      <alignment/>
      <protection/>
    </xf>
    <xf numFmtId="0" fontId="26" fillId="5" borderId="63" xfId="21" applyFont="1" applyFill="1" applyBorder="1" applyAlignment="1">
      <alignment horizontal="center"/>
      <protection/>
    </xf>
    <xf numFmtId="0" fontId="26" fillId="5" borderId="62" xfId="21" applyFont="1" applyFill="1" applyBorder="1" applyAlignment="1">
      <alignment horizontal="center" wrapText="1"/>
      <protection/>
    </xf>
    <xf numFmtId="0" fontId="11" fillId="5" borderId="10" xfId="21" applyFont="1" applyFill="1" applyBorder="1" applyAlignment="1">
      <alignment horizontal="left"/>
      <protection/>
    </xf>
    <xf numFmtId="169" fontId="11" fillId="5" borderId="189" xfId="21" applyNumberFormat="1" applyFont="1" applyFill="1" applyBorder="1" applyAlignment="1">
      <alignment horizontal="center"/>
      <protection/>
    </xf>
    <xf numFmtId="0" fontId="26" fillId="5" borderId="0" xfId="21" applyFont="1" applyFill="1" applyAlignment="1">
      <alignment horizontal="left"/>
      <protection/>
    </xf>
    <xf numFmtId="0" fontId="26" fillId="5" borderId="0" xfId="21" applyFont="1" applyFill="1" applyAlignment="1">
      <alignment horizontal="center"/>
      <protection/>
    </xf>
    <xf numFmtId="0" fontId="11" fillId="5" borderId="0" xfId="21" applyFont="1" applyFill="1" applyAlignment="1">
      <alignment/>
      <protection/>
    </xf>
    <xf numFmtId="169" fontId="11" fillId="5" borderId="66" xfId="21" applyNumberFormat="1" applyFont="1" applyFill="1" applyBorder="1" applyAlignment="1">
      <alignment horizontal="center"/>
      <protection/>
    </xf>
    <xf numFmtId="0" fontId="27" fillId="5" borderId="48" xfId="21" applyFont="1" applyFill="1" applyBorder="1" applyAlignment="1">
      <alignment horizontal="center"/>
      <protection/>
    </xf>
    <xf numFmtId="10" fontId="27" fillId="5" borderId="1" xfId="23" applyNumberFormat="1" applyFont="1" applyFill="1" applyBorder="1" applyAlignment="1">
      <alignment horizontal="center"/>
    </xf>
    <xf numFmtId="9" fontId="27" fillId="5" borderId="1" xfId="23" applyFont="1" applyFill="1" applyBorder="1" applyAlignment="1">
      <alignment horizontal="center"/>
    </xf>
    <xf numFmtId="9" fontId="27" fillId="5" borderId="1" xfId="23" applyNumberFormat="1" applyFont="1" applyFill="1" applyBorder="1" applyAlignment="1">
      <alignment horizontal="center"/>
    </xf>
    <xf numFmtId="169" fontId="26" fillId="5" borderId="41" xfId="21" applyNumberFormat="1" applyFont="1" applyFill="1" applyBorder="1" applyAlignment="1">
      <alignment horizontal="center"/>
      <protection/>
    </xf>
    <xf numFmtId="169" fontId="26" fillId="5" borderId="61" xfId="21" applyNumberFormat="1" applyFont="1" applyFill="1" applyBorder="1" applyAlignment="1">
      <alignment horizontal="center"/>
      <protection/>
    </xf>
    <xf numFmtId="0" fontId="28" fillId="5" borderId="0" xfId="21" applyFont="1" applyFill="1" applyAlignment="1">
      <alignment horizontal="center"/>
      <protection/>
    </xf>
    <xf numFmtId="169" fontId="26" fillId="5" borderId="12" xfId="21" applyNumberFormat="1" applyFont="1" applyFill="1" applyBorder="1" applyAlignment="1">
      <alignment horizontal="center"/>
      <protection/>
    </xf>
    <xf numFmtId="0" fontId="11" fillId="5" borderId="0" xfId="21" applyFont="1" applyFill="1" applyBorder="1" applyAlignment="1" applyProtection="1" quotePrefix="1">
      <alignment horizontal="left"/>
      <protection/>
    </xf>
    <xf numFmtId="0" fontId="27" fillId="5" borderId="0" xfId="21" applyFont="1" applyFill="1" applyBorder="1" applyAlignment="1">
      <alignment horizontal="center"/>
      <protection/>
    </xf>
    <xf numFmtId="1" fontId="11" fillId="5" borderId="0" xfId="21" applyNumberFormat="1" applyFont="1" applyFill="1" applyBorder="1" applyAlignment="1">
      <alignment horizontal="center"/>
      <protection/>
    </xf>
    <xf numFmtId="0" fontId="26" fillId="5" borderId="1" xfId="21" applyFont="1" applyFill="1" applyBorder="1" applyAlignment="1">
      <alignment horizontal="center"/>
      <protection/>
    </xf>
    <xf numFmtId="169" fontId="26" fillId="5" borderId="60" xfId="21" applyNumberFormat="1" applyFont="1" applyFill="1" applyBorder="1" applyAlignment="1">
      <alignment horizontal="center"/>
      <protection/>
    </xf>
    <xf numFmtId="0" fontId="28" fillId="5" borderId="0" xfId="21" applyFont="1" applyFill="1" applyBorder="1" applyAlignment="1">
      <alignment horizontal="center"/>
      <protection/>
    </xf>
    <xf numFmtId="9" fontId="28" fillId="5" borderId="0" xfId="23" applyFont="1" applyFill="1" applyBorder="1" applyAlignment="1">
      <alignment horizontal="center"/>
    </xf>
    <xf numFmtId="1" fontId="28" fillId="5" borderId="0" xfId="23" applyNumberFormat="1" applyFont="1" applyFill="1" applyAlignment="1">
      <alignment horizontal="center"/>
    </xf>
    <xf numFmtId="169" fontId="11" fillId="5" borderId="0" xfId="23" applyNumberFormat="1" applyFont="1" applyFill="1" applyAlignment="1">
      <alignment horizontal="center"/>
    </xf>
    <xf numFmtId="0" fontId="30" fillId="5" borderId="0" xfId="21" applyFont="1" applyFill="1" applyAlignment="1" applyProtection="1">
      <alignment horizontal="center"/>
      <protection hidden="1"/>
    </xf>
    <xf numFmtId="0" fontId="11" fillId="5" borderId="0" xfId="21" applyFont="1" applyFill="1" applyBorder="1" applyAlignment="1" applyProtection="1">
      <alignment horizontal="left"/>
      <protection/>
    </xf>
    <xf numFmtId="3" fontId="11" fillId="5" borderId="0" xfId="21" applyNumberFormat="1" applyFont="1" applyFill="1" applyBorder="1" applyAlignment="1">
      <alignment horizontal="center"/>
      <protection/>
    </xf>
    <xf numFmtId="169" fontId="11" fillId="5" borderId="107" xfId="21" applyNumberFormat="1" applyFont="1" applyFill="1" applyBorder="1" applyAlignment="1">
      <alignment horizontal="left"/>
      <protection/>
    </xf>
    <xf numFmtId="0" fontId="11" fillId="5" borderId="0" xfId="21" applyFont="1" applyFill="1" applyBorder="1" quotePrefix="1">
      <alignment/>
      <protection/>
    </xf>
    <xf numFmtId="9" fontId="28" fillId="5" borderId="1" xfId="23" applyNumberFormat="1" applyFont="1" applyFill="1" applyBorder="1" applyAlignment="1">
      <alignment horizontal="center"/>
    </xf>
    <xf numFmtId="169" fontId="11" fillId="5" borderId="123" xfId="21" applyNumberFormat="1" applyFont="1" applyFill="1" applyBorder="1" applyAlignment="1">
      <alignment horizontal="left"/>
      <protection/>
    </xf>
    <xf numFmtId="169" fontId="11" fillId="5" borderId="38" xfId="21" applyNumberFormat="1" applyFont="1" applyFill="1" applyBorder="1" applyAlignment="1">
      <alignment horizontal="left"/>
      <protection/>
    </xf>
    <xf numFmtId="169" fontId="11" fillId="5" borderId="0" xfId="21" applyNumberFormat="1" applyFont="1" applyFill="1" applyBorder="1" applyAlignment="1" quotePrefix="1">
      <alignment horizontal="center"/>
      <protection/>
    </xf>
    <xf numFmtId="169" fontId="11" fillId="5" borderId="0" xfId="21" applyNumberFormat="1" applyFont="1" applyFill="1" applyBorder="1">
      <alignment/>
      <protection/>
    </xf>
    <xf numFmtId="9" fontId="11" fillId="5" borderId="0" xfId="23" applyFont="1" applyFill="1" applyBorder="1" applyAlignment="1">
      <alignment horizontal="center"/>
    </xf>
    <xf numFmtId="0" fontId="11" fillId="5" borderId="39" xfId="21" applyFont="1" applyFill="1" applyBorder="1" applyAlignment="1">
      <alignment/>
      <protection/>
    </xf>
    <xf numFmtId="0" fontId="11" fillId="5" borderId="40" xfId="21" applyFont="1" applyFill="1" applyBorder="1" applyAlignment="1">
      <alignment horizontal="center"/>
      <protection/>
    </xf>
    <xf numFmtId="169" fontId="11" fillId="5" borderId="60" xfId="21" applyNumberFormat="1" applyFont="1" applyFill="1" applyBorder="1" applyAlignment="1">
      <alignment horizontal="left"/>
      <protection/>
    </xf>
    <xf numFmtId="169" fontId="11" fillId="5" borderId="129" xfId="21" applyNumberFormat="1" applyFont="1" applyFill="1" applyBorder="1" applyAlignment="1">
      <alignment horizontal="center"/>
      <protection/>
    </xf>
    <xf numFmtId="169" fontId="11" fillId="5" borderId="7" xfId="21" applyNumberFormat="1" applyFont="1" applyFill="1" applyBorder="1" applyAlignment="1">
      <alignment horizontal="center"/>
      <protection/>
    </xf>
    <xf numFmtId="169" fontId="11" fillId="5" borderId="130" xfId="21" applyNumberFormat="1" applyFont="1" applyFill="1" applyBorder="1" applyAlignment="1">
      <alignment horizontal="center"/>
      <protection/>
    </xf>
    <xf numFmtId="0" fontId="52" fillId="5" borderId="0" xfId="0" applyFont="1" applyFill="1" applyBorder="1" applyAlignment="1">
      <alignment/>
    </xf>
    <xf numFmtId="169" fontId="27" fillId="5" borderId="0" xfId="21" applyNumberFormat="1" applyFont="1" applyFill="1" applyAlignment="1">
      <alignment horizontal="left"/>
      <protection/>
    </xf>
    <xf numFmtId="169" fontId="27" fillId="5" borderId="0" xfId="21" applyNumberFormat="1" applyFont="1" applyFill="1" applyBorder="1" quotePrefix="1">
      <alignment/>
      <protection/>
    </xf>
    <xf numFmtId="169" fontId="27" fillId="5" borderId="0" xfId="21" applyNumberFormat="1" applyFont="1" applyFill="1" quotePrefix="1">
      <alignment/>
      <protection/>
    </xf>
    <xf numFmtId="0" fontId="1" fillId="5" borderId="0" xfId="21" applyFill="1" applyBorder="1">
      <alignment/>
      <protection/>
    </xf>
    <xf numFmtId="169" fontId="11" fillId="5" borderId="0" xfId="21" applyNumberFormat="1" applyFont="1" applyFill="1" applyBorder="1" quotePrefix="1">
      <alignment/>
      <protection/>
    </xf>
    <xf numFmtId="14" fontId="6" fillId="5" borderId="0" xfId="21" applyNumberFormat="1" applyFont="1" applyFill="1">
      <alignment/>
      <protection/>
    </xf>
    <xf numFmtId="0" fontId="6" fillId="5" borderId="0" xfId="21" applyFont="1" applyFill="1">
      <alignment/>
      <protection/>
    </xf>
    <xf numFmtId="169" fontId="6" fillId="5" borderId="0" xfId="21" applyNumberFormat="1" applyFont="1" applyFill="1">
      <alignment/>
      <protection/>
    </xf>
    <xf numFmtId="0" fontId="43" fillId="5" borderId="0" xfId="21" applyFont="1" applyFill="1">
      <alignment/>
      <protection/>
    </xf>
    <xf numFmtId="169" fontId="43" fillId="5" borderId="0" xfId="21" applyNumberFormat="1" applyFont="1" applyFill="1">
      <alignment/>
      <protection/>
    </xf>
    <xf numFmtId="169" fontId="14" fillId="5" borderId="0" xfId="21" applyNumberFormat="1" applyFont="1" applyFill="1">
      <alignment/>
      <protection/>
    </xf>
    <xf numFmtId="0" fontId="6" fillId="5" borderId="0" xfId="21" applyFont="1" applyFill="1" applyAlignment="1">
      <alignment/>
      <protection/>
    </xf>
    <xf numFmtId="169" fontId="19" fillId="6" borderId="39" xfId="21" applyNumberFormat="1" applyFont="1" applyFill="1" applyBorder="1" applyAlignment="1">
      <alignment/>
      <protection/>
    </xf>
    <xf numFmtId="169" fontId="11" fillId="6" borderId="59" xfId="21" applyNumberFormat="1" applyFont="1" applyFill="1" applyBorder="1" applyAlignment="1">
      <alignment horizontal="center"/>
      <protection/>
    </xf>
    <xf numFmtId="0" fontId="11" fillId="6" borderId="129" xfId="21" applyFont="1" applyFill="1" applyBorder="1" applyAlignment="1">
      <alignment horizontal="left"/>
      <protection/>
    </xf>
    <xf numFmtId="169" fontId="27" fillId="6" borderId="112" xfId="21" applyNumberFormat="1" applyFont="1" applyFill="1" applyBorder="1" applyAlignment="1">
      <alignment horizontal="center"/>
      <protection/>
    </xf>
    <xf numFmtId="0" fontId="30" fillId="6" borderId="0" xfId="21" applyFont="1" applyFill="1" applyBorder="1" applyAlignment="1" applyProtection="1" quotePrefix="1">
      <alignment horizontal="left"/>
      <protection/>
    </xf>
    <xf numFmtId="169" fontId="30" fillId="6" borderId="111" xfId="21" applyNumberFormat="1" applyFont="1" applyFill="1" applyBorder="1" applyAlignment="1">
      <alignment horizontal="center"/>
      <protection/>
    </xf>
    <xf numFmtId="0" fontId="11" fillId="6" borderId="0" xfId="21" applyFont="1" applyFill="1" applyBorder="1" applyAlignment="1" applyProtection="1" quotePrefix="1">
      <alignment horizontal="left"/>
      <protection/>
    </xf>
    <xf numFmtId="0" fontId="11" fillId="6" borderId="39" xfId="21" applyFont="1" applyFill="1" applyBorder="1" applyAlignment="1">
      <alignment horizontal="left"/>
      <protection/>
    </xf>
    <xf numFmtId="0" fontId="26" fillId="6" borderId="14" xfId="21" applyFont="1" applyFill="1" applyBorder="1" applyAlignment="1">
      <alignment horizontal="center"/>
      <protection/>
    </xf>
    <xf numFmtId="169" fontId="11" fillId="5" borderId="129" xfId="21" applyNumberFormat="1" applyFont="1" applyFill="1" applyBorder="1" applyAlignment="1">
      <alignment horizontal="left"/>
      <protection/>
    </xf>
    <xf numFmtId="169" fontId="11" fillId="5" borderId="5" xfId="21" applyNumberFormat="1" applyFont="1" applyFill="1" applyBorder="1" applyAlignment="1">
      <alignment horizontal="center"/>
      <protection/>
    </xf>
    <xf numFmtId="0" fontId="11" fillId="5" borderId="39" xfId="21" applyFont="1" applyFill="1" applyBorder="1" applyAlignment="1">
      <alignment horizontal="left"/>
      <protection/>
    </xf>
    <xf numFmtId="0" fontId="11" fillId="5" borderId="14" xfId="21" applyFont="1" applyFill="1" applyBorder="1" applyAlignment="1">
      <alignment horizontal="center"/>
      <protection/>
    </xf>
    <xf numFmtId="0" fontId="11" fillId="5" borderId="14" xfId="21" applyFont="1" applyFill="1" applyBorder="1" applyAlignment="1">
      <alignment horizontal="left"/>
      <protection/>
    </xf>
    <xf numFmtId="169" fontId="11" fillId="5" borderId="112" xfId="21" applyNumberFormat="1" applyFont="1" applyFill="1" applyBorder="1" applyAlignment="1">
      <alignment horizontal="center"/>
      <protection/>
    </xf>
    <xf numFmtId="169" fontId="11" fillId="0" borderId="155" xfId="21" applyNumberFormat="1" applyFont="1" applyFill="1" applyBorder="1" applyAlignment="1" quotePrefix="1">
      <alignment horizontal="center"/>
      <protection/>
    </xf>
    <xf numFmtId="169" fontId="11" fillId="0" borderId="192" xfId="21" applyNumberFormat="1" applyFont="1" applyFill="1" applyBorder="1" applyAlignment="1">
      <alignment horizontal="center"/>
      <protection/>
    </xf>
    <xf numFmtId="169" fontId="11" fillId="0" borderId="193" xfId="21" applyNumberFormat="1" applyFont="1" applyFill="1" applyBorder="1" applyAlignment="1">
      <alignment horizontal="center"/>
      <protection/>
    </xf>
    <xf numFmtId="169" fontId="11" fillId="0" borderId="91" xfId="21" applyNumberFormat="1" applyFont="1" applyFill="1" applyBorder="1" applyAlignment="1">
      <alignment horizontal="center"/>
      <protection/>
    </xf>
    <xf numFmtId="169" fontId="11" fillId="0" borderId="194" xfId="21" applyNumberFormat="1" applyFont="1" applyFill="1" applyBorder="1" applyAlignment="1">
      <alignment horizontal="center"/>
      <protection/>
    </xf>
    <xf numFmtId="169" fontId="11" fillId="0" borderId="195" xfId="21" applyNumberFormat="1" applyFont="1" applyFill="1" applyBorder="1" applyAlignment="1">
      <alignment horizontal="center"/>
      <protection/>
    </xf>
    <xf numFmtId="9" fontId="11" fillId="0" borderId="0" xfId="23" applyFont="1" applyFill="1" applyAlignment="1">
      <alignment/>
    </xf>
    <xf numFmtId="169" fontId="11" fillId="0" borderId="196" xfId="21" applyNumberFormat="1" applyFont="1" applyFill="1" applyBorder="1" applyAlignment="1">
      <alignment horizontal="center"/>
      <protection/>
    </xf>
    <xf numFmtId="169" fontId="11" fillId="0" borderId="197" xfId="21" applyNumberFormat="1" applyFont="1" applyFill="1" applyBorder="1" applyAlignment="1">
      <alignment horizontal="center"/>
      <protection/>
    </xf>
    <xf numFmtId="169" fontId="11" fillId="0" borderId="198" xfId="21" applyNumberFormat="1" applyFont="1" applyFill="1" applyBorder="1" applyAlignment="1">
      <alignment horizontal="center"/>
      <protection/>
    </xf>
    <xf numFmtId="169" fontId="11" fillId="0" borderId="199" xfId="21" applyNumberFormat="1" applyFont="1" applyFill="1" applyBorder="1" applyAlignment="1">
      <alignment horizontal="center"/>
      <protection/>
    </xf>
    <xf numFmtId="169" fontId="11" fillId="0" borderId="96" xfId="21" applyNumberFormat="1" applyFont="1" applyFill="1" applyBorder="1" applyAlignment="1">
      <alignment horizontal="left"/>
      <protection/>
    </xf>
    <xf numFmtId="169" fontId="11" fillId="0" borderId="200" xfId="21" applyNumberFormat="1" applyFont="1" applyFill="1" applyBorder="1" applyAlignment="1">
      <alignment horizontal="center"/>
      <protection/>
    </xf>
    <xf numFmtId="169" fontId="11" fillId="0" borderId="201" xfId="21" applyNumberFormat="1" applyFont="1" applyFill="1" applyBorder="1" applyAlignment="1">
      <alignment horizontal="center"/>
      <protection/>
    </xf>
    <xf numFmtId="169" fontId="11" fillId="0" borderId="202" xfId="21" applyNumberFormat="1" applyFont="1" applyFill="1" applyBorder="1" applyAlignment="1">
      <alignment horizontal="center"/>
      <protection/>
    </xf>
    <xf numFmtId="169" fontId="11" fillId="0" borderId="203" xfId="21" applyNumberFormat="1" applyFont="1" applyFill="1" applyBorder="1" applyAlignment="1">
      <alignment horizontal="center"/>
      <protection/>
    </xf>
    <xf numFmtId="169" fontId="11" fillId="0" borderId="204" xfId="21" applyNumberFormat="1" applyFont="1" applyFill="1" applyBorder="1" applyAlignment="1">
      <alignment horizontal="center"/>
      <protection/>
    </xf>
    <xf numFmtId="169" fontId="11" fillId="0" borderId="205" xfId="21" applyNumberFormat="1" applyFont="1" applyFill="1" applyBorder="1" applyAlignment="1">
      <alignment horizontal="center"/>
      <protection/>
    </xf>
    <xf numFmtId="169" fontId="11" fillId="0" borderId="206" xfId="21" applyNumberFormat="1" applyFont="1" applyFill="1" applyBorder="1" applyAlignment="1">
      <alignment horizontal="center"/>
      <protection/>
    </xf>
    <xf numFmtId="169" fontId="26" fillId="0" borderId="207" xfId="21" applyNumberFormat="1" applyFont="1" applyFill="1" applyBorder="1" applyAlignment="1">
      <alignment horizontal="center"/>
      <protection/>
    </xf>
    <xf numFmtId="169" fontId="26" fillId="0" borderId="208" xfId="21" applyNumberFormat="1" applyFont="1" applyFill="1" applyBorder="1" applyAlignment="1">
      <alignment horizontal="center"/>
      <protection/>
    </xf>
    <xf numFmtId="169" fontId="26" fillId="0" borderId="209" xfId="21" applyNumberFormat="1" applyFont="1" applyFill="1" applyBorder="1" applyAlignment="1">
      <alignment horizontal="center"/>
      <protection/>
    </xf>
    <xf numFmtId="0" fontId="0" fillId="0" borderId="131" xfId="21" applyFont="1" applyBorder="1">
      <alignment/>
      <protection/>
    </xf>
    <xf numFmtId="0" fontId="48" fillId="0" borderId="5" xfId="0" applyNumberFormat="1" applyFont="1" applyFill="1" applyBorder="1" applyAlignment="1">
      <alignment horizontal="center"/>
    </xf>
    <xf numFmtId="0" fontId="48" fillId="0" borderId="106" xfId="0" applyFont="1" applyFill="1" applyBorder="1" applyAlignment="1">
      <alignment/>
    </xf>
    <xf numFmtId="0" fontId="0" fillId="0" borderId="7" xfId="21" applyFont="1" applyBorder="1">
      <alignment/>
      <protection/>
    </xf>
    <xf numFmtId="0" fontId="48" fillId="0" borderId="210" xfId="21" applyFont="1" applyBorder="1" applyAlignment="1">
      <alignment horizontal="center"/>
      <protection/>
    </xf>
    <xf numFmtId="0" fontId="0" fillId="0" borderId="20" xfId="21" applyFont="1" applyBorder="1">
      <alignment/>
      <protection/>
    </xf>
    <xf numFmtId="0" fontId="0" fillId="0" borderId="17" xfId="21" applyFont="1" applyFill="1" applyBorder="1">
      <alignment/>
      <protection/>
    </xf>
    <xf numFmtId="169" fontId="0" fillId="0" borderId="3" xfId="21" applyNumberFormat="1" applyFont="1" applyFill="1" applyBorder="1">
      <alignment/>
      <protection/>
    </xf>
    <xf numFmtId="169" fontId="0" fillId="0" borderId="7" xfId="21" applyNumberFormat="1" applyFont="1" applyFill="1" applyBorder="1">
      <alignment/>
      <protection/>
    </xf>
    <xf numFmtId="0" fontId="0" fillId="0" borderId="105" xfId="21" applyFont="1" applyBorder="1">
      <alignment/>
      <protection/>
    </xf>
    <xf numFmtId="164" fontId="27" fillId="0" borderId="0" xfId="23" applyNumberFormat="1" applyFont="1" applyFill="1" applyAlignment="1">
      <alignment horizontal="center"/>
    </xf>
    <xf numFmtId="169" fontId="42" fillId="0" borderId="0" xfId="21" applyNumberFormat="1" applyFont="1" applyFill="1">
      <alignment/>
      <protection/>
    </xf>
    <xf numFmtId="164" fontId="27" fillId="0" borderId="0" xfId="23" applyNumberFormat="1" applyFont="1" applyFill="1" applyBorder="1" applyAlignment="1">
      <alignment horizontal="center"/>
    </xf>
    <xf numFmtId="0" fontId="30" fillId="0" borderId="46" xfId="21" applyFont="1" applyFill="1" applyBorder="1" applyAlignment="1">
      <alignment horizontal="center"/>
      <protection/>
    </xf>
    <xf numFmtId="1" fontId="27" fillId="0" borderId="110" xfId="21" applyNumberFormat="1" applyFont="1" applyFill="1" applyBorder="1" applyAlignment="1">
      <alignment horizontal="center"/>
      <protection/>
    </xf>
    <xf numFmtId="0" fontId="30" fillId="0" borderId="20" xfId="21" applyFont="1" applyFill="1" applyBorder="1" applyAlignment="1">
      <alignment horizontal="center"/>
      <protection/>
    </xf>
    <xf numFmtId="0" fontId="11" fillId="0" borderId="20" xfId="21" applyFont="1" applyFill="1" applyBorder="1" applyAlignment="1">
      <alignment horizontal="center"/>
      <protection/>
    </xf>
    <xf numFmtId="1" fontId="30" fillId="0" borderId="57" xfId="21" applyNumberFormat="1" applyFont="1" applyFill="1" applyBorder="1" applyAlignment="1">
      <alignment horizontal="center"/>
      <protection/>
    </xf>
    <xf numFmtId="1" fontId="30" fillId="0" borderId="20" xfId="21" applyNumberFormat="1" applyFont="1" applyFill="1" applyBorder="1" applyAlignment="1">
      <alignment horizontal="center"/>
      <protection/>
    </xf>
    <xf numFmtId="169" fontId="11" fillId="0" borderId="211" xfId="21" applyNumberFormat="1" applyFont="1" applyFill="1" applyBorder="1" applyAlignment="1">
      <alignment horizontal="center"/>
      <protection/>
    </xf>
    <xf numFmtId="0" fontId="11" fillId="0" borderId="92" xfId="21" applyFont="1" applyFill="1" applyBorder="1" applyAlignment="1">
      <alignment horizontal="center"/>
      <protection/>
    </xf>
    <xf numFmtId="169" fontId="11" fillId="0" borderId="212" xfId="21" applyNumberFormat="1" applyFont="1" applyFill="1" applyBorder="1" applyAlignment="1">
      <alignment horizontal="left"/>
      <protection/>
    </xf>
    <xf numFmtId="169" fontId="27" fillId="0" borderId="119" xfId="21" applyNumberFormat="1" applyFont="1" applyFill="1" applyBorder="1" applyAlignment="1">
      <alignment horizontal="center"/>
      <protection/>
    </xf>
    <xf numFmtId="169" fontId="30" fillId="0" borderId="104" xfId="21" applyNumberFormat="1" applyFont="1" applyFill="1" applyBorder="1" applyAlignment="1">
      <alignment horizontal="center"/>
      <protection/>
    </xf>
    <xf numFmtId="0" fontId="15" fillId="0" borderId="0" xfId="21" applyFont="1" applyAlignment="1">
      <alignment/>
      <protection/>
    </xf>
    <xf numFmtId="1" fontId="10" fillId="0" borderId="0" xfId="21" applyNumberFormat="1" applyFont="1" applyFill="1" applyAlignment="1">
      <alignment/>
      <protection/>
    </xf>
    <xf numFmtId="0" fontId="10" fillId="0" borderId="0" xfId="21" applyFont="1" applyFill="1" applyAlignment="1">
      <alignment/>
      <protection/>
    </xf>
    <xf numFmtId="1" fontId="15" fillId="0" borderId="0" xfId="23" applyNumberFormat="1" applyFont="1" applyAlignment="1">
      <alignment/>
    </xf>
    <xf numFmtId="169" fontId="57" fillId="7" borderId="0" xfId="21" applyNumberFormat="1" applyFont="1" applyFill="1" applyAlignment="1">
      <alignment horizontal="center"/>
      <protection/>
    </xf>
    <xf numFmtId="0" fontId="57" fillId="7" borderId="0" xfId="21" applyFont="1" applyFill="1" applyAlignment="1">
      <alignment horizontal="center"/>
      <protection/>
    </xf>
    <xf numFmtId="169" fontId="16" fillId="0" borderId="4" xfId="21" applyNumberFormat="1" applyFont="1" applyBorder="1">
      <alignment/>
      <protection/>
    </xf>
    <xf numFmtId="169" fontId="16" fillId="0" borderId="8" xfId="21" applyNumberFormat="1" applyFont="1" applyBorder="1">
      <alignment/>
      <protection/>
    </xf>
    <xf numFmtId="169" fontId="57" fillId="0" borderId="0" xfId="21" applyNumberFormat="1" applyFont="1" applyFill="1" applyAlignment="1">
      <alignment horizontal="center"/>
      <protection/>
    </xf>
    <xf numFmtId="0" fontId="57" fillId="0" borderId="0" xfId="21" applyFont="1" applyFill="1" applyAlignment="1">
      <alignment horizontal="center"/>
      <protection/>
    </xf>
    <xf numFmtId="169" fontId="30" fillId="0" borderId="1" xfId="21" applyNumberFormat="1" applyFont="1" applyFill="1" applyBorder="1" applyAlignment="1">
      <alignment horizontal="center"/>
      <protection/>
    </xf>
    <xf numFmtId="0" fontId="1" fillId="0" borderId="63" xfId="21" applyBorder="1" applyAlignment="1">
      <alignment horizontal="center"/>
      <protection/>
    </xf>
    <xf numFmtId="169" fontId="26" fillId="0" borderId="213" xfId="21" applyNumberFormat="1" applyFont="1" applyFill="1" applyBorder="1" applyAlignment="1">
      <alignment horizontal="center"/>
      <protection/>
    </xf>
    <xf numFmtId="169" fontId="26" fillId="0" borderId="214" xfId="21" applyNumberFormat="1" applyFont="1" applyFill="1" applyBorder="1" applyAlignment="1">
      <alignment horizontal="center"/>
      <protection/>
    </xf>
    <xf numFmtId="169" fontId="26" fillId="0" borderId="215" xfId="21" applyNumberFormat="1" applyFont="1" applyFill="1" applyBorder="1" applyAlignment="1">
      <alignment horizontal="center"/>
      <protection/>
    </xf>
    <xf numFmtId="169" fontId="19" fillId="0" borderId="69" xfId="21" applyNumberFormat="1" applyFont="1" applyFill="1" applyBorder="1" applyAlignment="1">
      <alignment horizontal="center"/>
      <protection/>
    </xf>
    <xf numFmtId="169" fontId="19" fillId="0" borderId="22" xfId="21" applyNumberFormat="1" applyFont="1" applyFill="1" applyBorder="1" applyAlignment="1">
      <alignment horizontal="center"/>
      <protection/>
    </xf>
    <xf numFmtId="169" fontId="19" fillId="0" borderId="93" xfId="21" applyNumberFormat="1" applyFont="1" applyFill="1" applyBorder="1" applyAlignment="1">
      <alignment horizontal="center"/>
      <protection/>
    </xf>
    <xf numFmtId="169" fontId="26" fillId="0" borderId="39" xfId="21" applyNumberFormat="1" applyFont="1" applyFill="1" applyBorder="1" applyAlignment="1">
      <alignment horizontal="center" wrapText="1"/>
      <protection/>
    </xf>
    <xf numFmtId="0" fontId="0" fillId="0" borderId="40" xfId="0" applyBorder="1" applyAlignment="1">
      <alignment horizontal="center" wrapText="1"/>
    </xf>
    <xf numFmtId="169" fontId="19" fillId="0" borderId="165" xfId="21" applyNumberFormat="1" applyFont="1" applyFill="1" applyBorder="1" applyAlignment="1">
      <alignment horizontal="center"/>
      <protection/>
    </xf>
    <xf numFmtId="169" fontId="19" fillId="0" borderId="216" xfId="21" applyNumberFormat="1" applyFont="1" applyFill="1" applyBorder="1" applyAlignment="1">
      <alignment horizontal="center"/>
      <protection/>
    </xf>
    <xf numFmtId="169" fontId="19" fillId="0" borderId="75" xfId="21" applyNumberFormat="1" applyFont="1" applyFill="1" applyBorder="1" applyAlignment="1">
      <alignment horizontal="center"/>
      <protection/>
    </xf>
    <xf numFmtId="169" fontId="19" fillId="0" borderId="76" xfId="21" applyNumberFormat="1" applyFont="1" applyFill="1" applyBorder="1" applyAlignment="1">
      <alignment horizontal="center"/>
      <protection/>
    </xf>
    <xf numFmtId="169" fontId="19" fillId="0" borderId="169" xfId="21" applyNumberFormat="1" applyFont="1" applyFill="1" applyBorder="1" applyAlignment="1">
      <alignment horizontal="center"/>
      <protection/>
    </xf>
    <xf numFmtId="169" fontId="26" fillId="0" borderId="75" xfId="21" applyNumberFormat="1" applyFont="1" applyFill="1" applyBorder="1" applyAlignment="1">
      <alignment horizontal="center"/>
      <protection/>
    </xf>
    <xf numFmtId="169" fontId="26" fillId="0" borderId="76" xfId="21" applyNumberFormat="1" applyFont="1" applyFill="1" applyBorder="1" applyAlignment="1">
      <alignment horizontal="center"/>
      <protection/>
    </xf>
    <xf numFmtId="169" fontId="26" fillId="0" borderId="169" xfId="21" applyNumberFormat="1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0" fontId="0" fillId="0" borderId="63" xfId="0" applyBorder="1" applyAlignment="1">
      <alignment/>
    </xf>
    <xf numFmtId="0" fontId="1" fillId="0" borderId="40" xfId="21" applyBorder="1" applyAlignment="1">
      <alignment horizontal="center"/>
      <protection/>
    </xf>
    <xf numFmtId="0" fontId="27" fillId="0" borderId="40" xfId="21" applyFont="1" applyFill="1" applyBorder="1" applyAlignment="1">
      <alignment horizontal="center"/>
      <protection/>
    </xf>
    <xf numFmtId="0" fontId="27" fillId="0" borderId="63" xfId="21" applyFont="1" applyFill="1" applyBorder="1" applyAlignment="1">
      <alignment horizontal="center"/>
      <protection/>
    </xf>
    <xf numFmtId="0" fontId="19" fillId="0" borderId="39" xfId="21" applyFont="1" applyFill="1" applyBorder="1" applyAlignment="1">
      <alignment horizontal="center"/>
      <protection/>
    </xf>
    <xf numFmtId="0" fontId="19" fillId="0" borderId="40" xfId="21" applyFont="1" applyFill="1" applyBorder="1" applyAlignment="1">
      <alignment horizontal="center"/>
      <protection/>
    </xf>
    <xf numFmtId="0" fontId="19" fillId="0" borderId="63" xfId="21" applyFont="1" applyFill="1" applyBorder="1" applyAlignment="1">
      <alignment horizontal="center"/>
      <protection/>
    </xf>
    <xf numFmtId="169" fontId="26" fillId="0" borderId="157" xfId="21" applyNumberFormat="1" applyFont="1" applyFill="1" applyBorder="1" applyAlignment="1">
      <alignment horizontal="center"/>
      <protection/>
    </xf>
    <xf numFmtId="169" fontId="26" fillId="0" borderId="217" xfId="21" applyNumberFormat="1" applyFont="1" applyFill="1" applyBorder="1" applyAlignment="1">
      <alignment horizontal="center"/>
      <protection/>
    </xf>
    <xf numFmtId="169" fontId="26" fillId="0" borderId="158" xfId="21" applyNumberFormat="1" applyFont="1" applyFill="1" applyBorder="1" applyAlignment="1">
      <alignment horizontal="center"/>
      <protection/>
    </xf>
    <xf numFmtId="169" fontId="19" fillId="0" borderId="164" xfId="21" applyNumberFormat="1" applyFont="1" applyFill="1" applyBorder="1" applyAlignment="1">
      <alignment horizontal="center"/>
      <protection/>
    </xf>
    <xf numFmtId="169" fontId="26" fillId="0" borderId="107" xfId="21" applyNumberFormat="1" applyFont="1" applyFill="1" applyBorder="1" applyAlignment="1">
      <alignment horizontal="center"/>
      <protection/>
    </xf>
    <xf numFmtId="169" fontId="26" fillId="0" borderId="53" xfId="21" applyNumberFormat="1" applyFont="1" applyFill="1" applyBorder="1" applyAlignment="1">
      <alignment horizontal="center"/>
      <protection/>
    </xf>
    <xf numFmtId="169" fontId="26" fillId="0" borderId="65" xfId="21" applyNumberFormat="1" applyFont="1" applyFill="1" applyBorder="1" applyAlignment="1">
      <alignment horizontal="center"/>
      <protection/>
    </xf>
    <xf numFmtId="0" fontId="19" fillId="0" borderId="75" xfId="21" applyFont="1" applyFill="1" applyBorder="1" applyAlignment="1">
      <alignment horizontal="center"/>
      <protection/>
    </xf>
    <xf numFmtId="0" fontId="19" fillId="0" borderId="76" xfId="21" applyFont="1" applyFill="1" applyBorder="1" applyAlignment="1">
      <alignment horizontal="center"/>
      <protection/>
    </xf>
    <xf numFmtId="0" fontId="19" fillId="0" borderId="169" xfId="21" applyFont="1" applyFill="1" applyBorder="1" applyAlignment="1">
      <alignment horizontal="center"/>
      <protection/>
    </xf>
    <xf numFmtId="169" fontId="11" fillId="0" borderId="107" xfId="21" applyNumberFormat="1" applyFont="1" applyFill="1" applyBorder="1" applyAlignment="1">
      <alignment horizontal="center"/>
      <protection/>
    </xf>
    <xf numFmtId="169" fontId="11" fillId="0" borderId="53" xfId="21" applyNumberFormat="1" applyFont="1" applyFill="1" applyBorder="1" applyAlignment="1">
      <alignment horizontal="center"/>
      <protection/>
    </xf>
    <xf numFmtId="169" fontId="11" fillId="0" borderId="65" xfId="21" applyNumberFormat="1" applyFont="1" applyFill="1" applyBorder="1" applyAlignment="1">
      <alignment horizontal="center"/>
      <protection/>
    </xf>
    <xf numFmtId="169" fontId="26" fillId="0" borderId="69" xfId="21" applyNumberFormat="1" applyFont="1" applyFill="1" applyBorder="1" applyAlignment="1">
      <alignment horizontal="center"/>
      <protection/>
    </xf>
    <xf numFmtId="169" fontId="26" fillId="0" borderId="22" xfId="21" applyNumberFormat="1" applyFont="1" applyFill="1" applyBorder="1" applyAlignment="1">
      <alignment horizontal="center"/>
      <protection/>
    </xf>
    <xf numFmtId="169" fontId="26" fillId="0" borderId="93" xfId="21" applyNumberFormat="1" applyFont="1" applyFill="1" applyBorder="1" applyAlignment="1">
      <alignment horizontal="center"/>
      <protection/>
    </xf>
    <xf numFmtId="0" fontId="5" fillId="2" borderId="0" xfId="21" applyFont="1" applyFill="1" applyAlignment="1">
      <alignment horizontal="center"/>
      <protection/>
    </xf>
    <xf numFmtId="165" fontId="5" fillId="2" borderId="0" xfId="21" applyNumberFormat="1" applyFont="1" applyFill="1" applyAlignment="1">
      <alignment horizontal="center"/>
      <protection/>
    </xf>
    <xf numFmtId="0" fontId="7" fillId="2" borderId="0" xfId="21" applyFont="1" applyFill="1" applyAlignment="1">
      <alignment horizontal="center"/>
      <protection/>
    </xf>
    <xf numFmtId="0" fontId="6" fillId="2" borderId="0" xfId="21" applyFont="1" applyFill="1" applyAlignment="1">
      <alignment horizontal="center" vertical="center" wrapText="1"/>
      <protection/>
    </xf>
    <xf numFmtId="165" fontId="7" fillId="2" borderId="0" xfId="21" applyNumberFormat="1" applyFont="1" applyFill="1" applyAlignment="1">
      <alignment horizontal="center"/>
      <protection/>
    </xf>
    <xf numFmtId="169" fontId="7" fillId="2" borderId="0" xfId="21" applyNumberFormat="1" applyFont="1" applyFill="1" applyAlignment="1">
      <alignment horizontal="center"/>
      <protection/>
    </xf>
    <xf numFmtId="0" fontId="15" fillId="0" borderId="53" xfId="21" applyFont="1" applyBorder="1" applyAlignment="1">
      <alignment horizontal="center"/>
      <protection/>
    </xf>
    <xf numFmtId="0" fontId="15" fillId="0" borderId="65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8" fillId="0" borderId="20" xfId="21" applyFont="1" applyBorder="1" applyAlignment="1">
      <alignment horizontal="center"/>
      <protection/>
    </xf>
    <xf numFmtId="165" fontId="8" fillId="0" borderId="0" xfId="21" applyNumberFormat="1" applyFont="1" applyAlignment="1">
      <alignment horizontal="left"/>
      <protection/>
    </xf>
    <xf numFmtId="0" fontId="10" fillId="2" borderId="0" xfId="2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10" fillId="2" borderId="0" xfId="21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0" fillId="0" borderId="0" xfId="21" applyFont="1" applyAlignment="1">
      <alignment vertical="top" wrapText="1"/>
      <protection/>
    </xf>
    <xf numFmtId="0" fontId="1" fillId="0" borderId="0" xfId="21" applyAlignment="1">
      <alignment horizontal="left" vertical="top" wrapText="1"/>
      <protection/>
    </xf>
    <xf numFmtId="0" fontId="21" fillId="2" borderId="0" xfId="21" applyFont="1" applyFill="1" applyBorder="1" applyAlignment="1">
      <alignment horizontal="center" wrapText="1"/>
      <protection/>
    </xf>
    <xf numFmtId="169" fontId="21" fillId="2" borderId="0" xfId="21" applyNumberFormat="1" applyFont="1" applyFill="1" applyBorder="1" applyAlignment="1">
      <alignment horizontal="center" wrapText="1"/>
      <protection/>
    </xf>
    <xf numFmtId="0" fontId="25" fillId="0" borderId="0" xfId="21" applyFont="1" applyAlignment="1">
      <alignment horizontal="center"/>
      <protection/>
    </xf>
    <xf numFmtId="165" fontId="25" fillId="0" borderId="0" xfId="21" applyNumberFormat="1" applyFont="1" applyAlignment="1" quotePrefix="1">
      <alignment horizontal="center"/>
      <protection/>
    </xf>
    <xf numFmtId="169" fontId="26" fillId="0" borderId="39" xfId="21" applyNumberFormat="1" applyFont="1" applyFill="1" applyBorder="1" applyAlignment="1">
      <alignment horizontal="center"/>
      <protection/>
    </xf>
    <xf numFmtId="169" fontId="26" fillId="0" borderId="40" xfId="21" applyNumberFormat="1" applyFont="1" applyFill="1" applyBorder="1" applyAlignment="1">
      <alignment horizontal="center"/>
      <protection/>
    </xf>
    <xf numFmtId="169" fontId="26" fillId="0" borderId="63" xfId="21" applyNumberFormat="1" applyFont="1" applyFill="1" applyBorder="1" applyAlignment="1">
      <alignment horizontal="center"/>
      <protection/>
    </xf>
    <xf numFmtId="169" fontId="19" fillId="0" borderId="39" xfId="21" applyNumberFormat="1" applyFont="1" applyFill="1" applyBorder="1" applyAlignment="1">
      <alignment horizontal="center"/>
      <protection/>
    </xf>
    <xf numFmtId="169" fontId="19" fillId="0" borderId="40" xfId="21" applyNumberFormat="1" applyFont="1" applyFill="1" applyBorder="1" applyAlignment="1">
      <alignment horizontal="center"/>
      <protection/>
    </xf>
    <xf numFmtId="169" fontId="19" fillId="0" borderId="63" xfId="21" applyNumberFormat="1" applyFont="1" applyFill="1" applyBorder="1" applyAlignment="1">
      <alignment horizontal="center"/>
      <protection/>
    </xf>
    <xf numFmtId="0" fontId="0" fillId="0" borderId="63" xfId="0" applyBorder="1" applyAlignment="1">
      <alignment horizontal="center" wrapText="1"/>
    </xf>
    <xf numFmtId="169" fontId="15" fillId="0" borderId="107" xfId="21" applyNumberFormat="1" applyFont="1" applyFill="1" applyBorder="1" applyAlignment="1">
      <alignment horizontal="center"/>
      <protection/>
    </xf>
    <xf numFmtId="169" fontId="15" fillId="0" borderId="53" xfId="21" applyNumberFormat="1" applyFont="1" applyFill="1" applyBorder="1" applyAlignment="1">
      <alignment horizontal="center"/>
      <protection/>
    </xf>
    <xf numFmtId="0" fontId="25" fillId="5" borderId="0" xfId="21" applyFont="1" applyFill="1" applyAlignment="1">
      <alignment horizontal="center"/>
      <protection/>
    </xf>
    <xf numFmtId="165" fontId="43" fillId="5" borderId="0" xfId="21" applyNumberFormat="1" applyFont="1" applyFill="1" applyAlignment="1" quotePrefix="1">
      <alignment horizontal="center"/>
      <protection/>
    </xf>
    <xf numFmtId="165" fontId="43" fillId="5" borderId="0" xfId="21" applyNumberFormat="1" applyFont="1" applyFill="1" applyAlignment="1">
      <alignment horizontal="center"/>
      <protection/>
    </xf>
    <xf numFmtId="169" fontId="43" fillId="5" borderId="0" xfId="21" applyNumberFormat="1" applyFont="1" applyFill="1" applyAlignment="1">
      <alignment horizontal="center"/>
      <protection/>
    </xf>
    <xf numFmtId="0" fontId="43" fillId="5" borderId="0" xfId="21" applyFont="1" applyFill="1" applyAlignment="1">
      <alignment horizontal="center"/>
      <protection/>
    </xf>
    <xf numFmtId="169" fontId="26" fillId="5" borderId="107" xfId="21" applyNumberFormat="1" applyFont="1" applyFill="1" applyBorder="1" applyAlignment="1">
      <alignment horizontal="center"/>
      <protection/>
    </xf>
    <xf numFmtId="169" fontId="26" fillId="5" borderId="53" xfId="21" applyNumberFormat="1" applyFont="1" applyFill="1" applyBorder="1" applyAlignment="1">
      <alignment horizontal="center"/>
      <protection/>
    </xf>
    <xf numFmtId="169" fontId="26" fillId="5" borderId="65" xfId="21" applyNumberFormat="1" applyFont="1" applyFill="1" applyBorder="1" applyAlignment="1">
      <alignment horizontal="center"/>
      <protection/>
    </xf>
    <xf numFmtId="0" fontId="11" fillId="5" borderId="38" xfId="21" applyFont="1" applyFill="1" applyBorder="1" applyAlignment="1">
      <alignment horizontal="center"/>
      <protection/>
    </xf>
    <xf numFmtId="0" fontId="11" fillId="5" borderId="6" xfId="21" applyFont="1" applyFill="1" applyBorder="1" applyAlignment="1">
      <alignment horizontal="center"/>
      <protection/>
    </xf>
    <xf numFmtId="0" fontId="11" fillId="5" borderId="62" xfId="21" applyFont="1" applyFill="1" applyBorder="1" applyAlignment="1">
      <alignment horizontal="center"/>
      <protection/>
    </xf>
    <xf numFmtId="0" fontId="26" fillId="5" borderId="0" xfId="21" applyFont="1" applyFill="1" applyAlignment="1">
      <alignment vertical="top" wrapText="1"/>
      <protection/>
    </xf>
    <xf numFmtId="0" fontId="0" fillId="5" borderId="0" xfId="0" applyFill="1" applyAlignment="1">
      <alignment vertical="top" wrapText="1"/>
    </xf>
    <xf numFmtId="169" fontId="26" fillId="5" borderId="39" xfId="21" applyNumberFormat="1" applyFont="1" applyFill="1" applyBorder="1" applyAlignment="1">
      <alignment horizontal="center"/>
      <protection/>
    </xf>
    <xf numFmtId="169" fontId="26" fillId="5" borderId="40" xfId="21" applyNumberFormat="1" applyFont="1" applyFill="1" applyBorder="1" applyAlignment="1">
      <alignment horizontal="center"/>
      <protection/>
    </xf>
    <xf numFmtId="169" fontId="26" fillId="5" borderId="63" xfId="21" applyNumberFormat="1" applyFont="1" applyFill="1" applyBorder="1" applyAlignment="1">
      <alignment horizontal="center"/>
      <protection/>
    </xf>
    <xf numFmtId="169" fontId="26" fillId="5" borderId="38" xfId="21" applyNumberFormat="1" applyFont="1" applyFill="1" applyBorder="1" applyAlignment="1">
      <alignment horizontal="center"/>
      <protection/>
    </xf>
    <xf numFmtId="169" fontId="26" fillId="5" borderId="6" xfId="21" applyNumberFormat="1" applyFont="1" applyFill="1" applyBorder="1" applyAlignment="1">
      <alignment horizontal="center"/>
      <protection/>
    </xf>
    <xf numFmtId="169" fontId="26" fillId="5" borderId="62" xfId="21" applyNumberFormat="1" applyFont="1" applyFill="1" applyBorder="1" applyAlignment="1">
      <alignment horizontal="center"/>
      <protection/>
    </xf>
    <xf numFmtId="169" fontId="11" fillId="5" borderId="39" xfId="21" applyNumberFormat="1" applyFont="1" applyFill="1" applyBorder="1" applyAlignment="1">
      <alignment horizontal="center"/>
      <protection/>
    </xf>
    <xf numFmtId="169" fontId="11" fillId="5" borderId="40" xfId="21" applyNumberFormat="1" applyFont="1" applyFill="1" applyBorder="1" applyAlignment="1">
      <alignment horizontal="center"/>
      <protection/>
    </xf>
    <xf numFmtId="169" fontId="11" fillId="5" borderId="63" xfId="21" applyNumberFormat="1" applyFont="1" applyFill="1" applyBorder="1" applyAlignment="1">
      <alignment horizontal="center"/>
      <protection/>
    </xf>
    <xf numFmtId="0" fontId="25" fillId="6" borderId="0" xfId="21" applyFont="1" applyFill="1" applyAlignment="1">
      <alignment horizontal="center"/>
      <protection/>
    </xf>
    <xf numFmtId="165" fontId="25" fillId="6" borderId="0" xfId="21" applyNumberFormat="1" applyFont="1" applyFill="1" applyAlignment="1" quotePrefix="1">
      <alignment horizontal="center"/>
      <protection/>
    </xf>
    <xf numFmtId="165" fontId="25" fillId="6" borderId="0" xfId="21" applyNumberFormat="1" applyFont="1" applyFill="1" applyAlignment="1">
      <alignment horizontal="center"/>
      <protection/>
    </xf>
    <xf numFmtId="169" fontId="25" fillId="6" borderId="0" xfId="21" applyNumberFormat="1" applyFont="1" applyFill="1" applyAlignment="1">
      <alignment horizontal="center"/>
      <protection/>
    </xf>
    <xf numFmtId="169" fontId="26" fillId="6" borderId="107" xfId="21" applyNumberFormat="1" applyFont="1" applyFill="1" applyBorder="1" applyAlignment="1">
      <alignment horizontal="center"/>
      <protection/>
    </xf>
    <xf numFmtId="169" fontId="26" fillId="6" borderId="53" xfId="21" applyNumberFormat="1" applyFont="1" applyFill="1" applyBorder="1" applyAlignment="1">
      <alignment horizontal="center"/>
      <protection/>
    </xf>
    <xf numFmtId="169" fontId="26" fillId="6" borderId="65" xfId="21" applyNumberFormat="1" applyFont="1" applyFill="1" applyBorder="1" applyAlignment="1">
      <alignment horizontal="center"/>
      <protection/>
    </xf>
    <xf numFmtId="0" fontId="11" fillId="6" borderId="38" xfId="21" applyFont="1" applyFill="1" applyBorder="1" applyAlignment="1">
      <alignment horizontal="center"/>
      <protection/>
    </xf>
    <xf numFmtId="0" fontId="11" fillId="6" borderId="6" xfId="21" applyFont="1" applyFill="1" applyBorder="1" applyAlignment="1">
      <alignment horizontal="center"/>
      <protection/>
    </xf>
    <xf numFmtId="0" fontId="11" fillId="6" borderId="62" xfId="21" applyFont="1" applyFill="1" applyBorder="1" applyAlignment="1">
      <alignment horizontal="center"/>
      <protection/>
    </xf>
    <xf numFmtId="169" fontId="19" fillId="6" borderId="39" xfId="21" applyNumberFormat="1" applyFont="1" applyFill="1" applyBorder="1" applyAlignment="1">
      <alignment horizontal="center"/>
      <protection/>
    </xf>
    <xf numFmtId="169" fontId="19" fillId="6" borderId="40" xfId="21" applyNumberFormat="1" applyFont="1" applyFill="1" applyBorder="1" applyAlignment="1">
      <alignment horizontal="center"/>
      <protection/>
    </xf>
    <xf numFmtId="169" fontId="19" fillId="6" borderId="63" xfId="21" applyNumberFormat="1" applyFont="1" applyFill="1" applyBorder="1" applyAlignment="1">
      <alignment horizontal="center"/>
      <protection/>
    </xf>
    <xf numFmtId="0" fontId="27" fillId="6" borderId="38" xfId="21" applyFont="1" applyFill="1" applyBorder="1" applyAlignment="1">
      <alignment horizontal="center"/>
      <protection/>
    </xf>
    <xf numFmtId="0" fontId="27" fillId="6" borderId="6" xfId="21" applyFont="1" applyFill="1" applyBorder="1" applyAlignment="1">
      <alignment horizontal="center"/>
      <protection/>
    </xf>
    <xf numFmtId="0" fontId="27" fillId="6" borderId="62" xfId="21" applyFont="1" applyFill="1" applyBorder="1" applyAlignment="1">
      <alignment horizontal="center"/>
      <protection/>
    </xf>
    <xf numFmtId="169" fontId="19" fillId="6" borderId="107" xfId="21" applyNumberFormat="1" applyFont="1" applyFill="1" applyBorder="1" applyAlignment="1">
      <alignment horizontal="center"/>
      <protection/>
    </xf>
    <xf numFmtId="169" fontId="19" fillId="6" borderId="53" xfId="21" applyNumberFormat="1" applyFont="1" applyFill="1" applyBorder="1" applyAlignment="1">
      <alignment horizontal="center"/>
      <protection/>
    </xf>
    <xf numFmtId="169" fontId="19" fillId="6" borderId="65" xfId="21" applyNumberFormat="1" applyFont="1" applyFill="1" applyBorder="1" applyAlignment="1">
      <alignment horizontal="center"/>
      <protection/>
    </xf>
    <xf numFmtId="169" fontId="26" fillId="6" borderId="39" xfId="21" applyNumberFormat="1" applyFont="1" applyFill="1" applyBorder="1" applyAlignment="1">
      <alignment horizontal="center"/>
      <protection/>
    </xf>
    <xf numFmtId="169" fontId="26" fillId="6" borderId="40" xfId="21" applyNumberFormat="1" applyFont="1" applyFill="1" applyBorder="1" applyAlignment="1">
      <alignment horizontal="center"/>
      <protection/>
    </xf>
    <xf numFmtId="169" fontId="26" fillId="6" borderId="63" xfId="21" applyNumberFormat="1" applyFont="1" applyFill="1" applyBorder="1" applyAlignment="1">
      <alignment horizontal="center"/>
      <protection/>
    </xf>
    <xf numFmtId="169" fontId="19" fillId="6" borderId="38" xfId="21" applyNumberFormat="1" applyFont="1" applyFill="1" applyBorder="1" applyAlignment="1">
      <alignment horizontal="center"/>
      <protection/>
    </xf>
    <xf numFmtId="169" fontId="19" fillId="6" borderId="6" xfId="21" applyNumberFormat="1" applyFont="1" applyFill="1" applyBorder="1" applyAlignment="1">
      <alignment horizontal="center"/>
      <protection/>
    </xf>
    <xf numFmtId="169" fontId="19" fillId="6" borderId="62" xfId="21" applyNumberFormat="1" applyFont="1" applyFill="1" applyBorder="1" applyAlignment="1">
      <alignment horizontal="center"/>
      <protection/>
    </xf>
    <xf numFmtId="169" fontId="19" fillId="6" borderId="41" xfId="21" applyNumberFormat="1" applyFont="1" applyFill="1" applyBorder="1" applyAlignment="1">
      <alignment horizontal="center"/>
      <protection/>
    </xf>
    <xf numFmtId="169" fontId="19" fillId="6" borderId="1" xfId="21" applyNumberFormat="1" applyFont="1" applyFill="1" applyBorder="1" applyAlignment="1">
      <alignment horizontal="center"/>
      <protection/>
    </xf>
    <xf numFmtId="169" fontId="19" fillId="6" borderId="61" xfId="21" applyNumberFormat="1" applyFont="1" applyFill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169" fontId="6" fillId="0" borderId="0" xfId="21" applyNumberFormat="1" applyFont="1" applyAlignment="1">
      <alignment horizontal="center"/>
      <protection/>
    </xf>
    <xf numFmtId="15" fontId="25" fillId="0" borderId="0" xfId="21" applyNumberFormat="1" applyFont="1" applyAlignment="1">
      <alignment horizontal="center"/>
      <protection/>
    </xf>
    <xf numFmtId="169" fontId="25" fillId="0" borderId="0" xfId="21" applyNumberFormat="1" applyFont="1" applyAlignment="1">
      <alignment horizontal="center"/>
      <protection/>
    </xf>
    <xf numFmtId="0" fontId="56" fillId="0" borderId="180" xfId="22" applyNumberFormat="1" applyFont="1" applyFill="1" applyBorder="1" applyAlignment="1">
      <alignment horizontal="center" vertical="top"/>
      <protection/>
    </xf>
    <xf numFmtId="0" fontId="48" fillId="0" borderId="180" xfId="0" applyFont="1" applyFill="1" applyBorder="1" applyAlignment="1">
      <alignment horizontal="center" vertical="top"/>
    </xf>
    <xf numFmtId="0" fontId="48" fillId="0" borderId="218" xfId="0" applyFont="1" applyFill="1" applyBorder="1" applyAlignment="1">
      <alignment horizontal="center" vertical="top"/>
    </xf>
    <xf numFmtId="0" fontId="56" fillId="0" borderId="219" xfId="22" applyNumberFormat="1" applyFont="1" applyFill="1" applyBorder="1" applyAlignment="1">
      <alignment horizontal="center" vertical="top"/>
      <protection/>
    </xf>
    <xf numFmtId="0" fontId="48" fillId="0" borderId="183" xfId="0" applyFont="1" applyFill="1" applyBorder="1" applyAlignment="1">
      <alignment horizontal="center" vertical="top"/>
    </xf>
    <xf numFmtId="0" fontId="8" fillId="0" borderId="0" xfId="21" applyFont="1" applyAlignment="1">
      <alignment horizontal="center"/>
      <protection/>
    </xf>
    <xf numFmtId="0" fontId="0" fillId="0" borderId="0" xfId="21" applyFont="1" applyAlignment="1">
      <alignment horizontal="left" wrapText="1"/>
      <protection/>
    </xf>
    <xf numFmtId="0" fontId="8" fillId="2" borderId="0" xfId="21" applyFont="1" applyFill="1" applyAlignment="1">
      <alignment horizontal="center"/>
      <protection/>
    </xf>
    <xf numFmtId="0" fontId="10" fillId="0" borderId="0" xfId="21" applyFont="1" applyAlignment="1">
      <alignment horizontal="left" vertical="top" wrapText="1"/>
      <protection/>
    </xf>
    <xf numFmtId="0" fontId="10" fillId="0" borderId="0" xfId="21" applyFont="1" applyAlignment="1">
      <alignment vertical="center" wrapText="1"/>
      <protection/>
    </xf>
    <xf numFmtId="169" fontId="10" fillId="0" borderId="0" xfId="21" applyNumberFormat="1" applyFont="1" applyAlignment="1">
      <alignment vertical="center" wrapText="1"/>
      <protection/>
    </xf>
    <xf numFmtId="0" fontId="7" fillId="0" borderId="0" xfId="21" applyFont="1" applyAlignment="1">
      <alignment horizontal="center"/>
      <protection/>
    </xf>
    <xf numFmtId="169" fontId="10" fillId="0" borderId="0" xfId="21" applyNumberFormat="1" applyFont="1" applyAlignment="1">
      <alignment horizontal="left" vertical="top" wrapText="1"/>
      <protection/>
    </xf>
    <xf numFmtId="0" fontId="1" fillId="0" borderId="0" xfId="2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 4-12 December 2004" xfId="21"/>
    <cellStyle name="Normal_FINAL EQUIP UPDATE REPORT- 6-26-05 (2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235</xdr:row>
      <xdr:rowOff>47625</xdr:rowOff>
    </xdr:from>
    <xdr:to>
      <xdr:col>14</xdr:col>
      <xdr:colOff>200025</xdr:colOff>
      <xdr:row>236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81550" y="36090225"/>
          <a:ext cx="3781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NO SATURDAY SERVICE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216</xdr:row>
      <xdr:rowOff>38100</xdr:rowOff>
    </xdr:from>
    <xdr:to>
      <xdr:col>14</xdr:col>
      <xdr:colOff>104775</xdr:colOff>
      <xdr:row>218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19625" y="34194750"/>
          <a:ext cx="3200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NO SUNDAY SERVICE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C4" sqref="C4"/>
    </sheetView>
  </sheetViews>
  <sheetFormatPr defaultColWidth="9.140625" defaultRowHeight="12.75"/>
  <sheetData>
    <row r="3" ht="12.75">
      <c r="B3" s="864"/>
    </row>
    <row r="6" spans="1:4" ht="12.75">
      <c r="A6" s="864"/>
      <c r="B6" s="864"/>
      <c r="C6" s="864"/>
      <c r="D6" s="864"/>
    </row>
    <row r="7" spans="1:4" ht="12.75">
      <c r="A7" s="864"/>
      <c r="B7" s="864"/>
      <c r="C7" s="864"/>
      <c r="D7" s="864"/>
    </row>
    <row r="10" ht="12.75">
      <c r="A10" t="s">
        <v>341</v>
      </c>
    </row>
    <row r="11" ht="12.75">
      <c r="A11" t="s">
        <v>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P69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421875" style="1156" customWidth="1"/>
    <col min="2" max="2" width="13.28125" style="1156" customWidth="1"/>
    <col min="3" max="3" width="14.421875" style="1157" bestFit="1" customWidth="1"/>
    <col min="4" max="4" width="7.57421875" style="1158" bestFit="1" customWidth="1"/>
    <col min="5" max="8" width="10.28125" style="1158" customWidth="1"/>
    <col min="9" max="17" width="7.421875" style="1158" customWidth="1"/>
    <col min="18" max="18" width="7.57421875" style="1158" customWidth="1"/>
    <col min="19" max="20" width="9.140625" style="1156" customWidth="1"/>
    <col min="21" max="16384" width="8.00390625" style="1156" customWidth="1"/>
  </cols>
  <sheetData>
    <row r="1" spans="2:18" s="1153" customFormat="1" ht="16.5" customHeight="1">
      <c r="B1" s="1153" t="s">
        <v>118</v>
      </c>
      <c r="C1" s="1154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</row>
    <row r="2" spans="2:18" s="1153" customFormat="1" ht="16.5" customHeight="1">
      <c r="B2" s="1153" t="s">
        <v>221</v>
      </c>
      <c r="C2" s="1154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</row>
    <row r="4" ht="16.5" customHeight="1">
      <c r="B4" s="1153" t="s">
        <v>120</v>
      </c>
    </row>
    <row r="5" spans="9:18" ht="16.5" customHeight="1">
      <c r="I5" s="1160"/>
      <c r="J5" s="1160"/>
      <c r="K5" s="1160"/>
      <c r="L5" s="1160"/>
      <c r="M5" s="1160"/>
      <c r="N5" s="1160"/>
      <c r="O5" s="1160"/>
      <c r="P5" s="1160"/>
      <c r="Q5" s="1161"/>
      <c r="R5" s="1160"/>
    </row>
    <row r="6" ht="16.5" customHeight="1" thickBot="1">
      <c r="B6" s="1153" t="s">
        <v>222</v>
      </c>
    </row>
    <row r="7" spans="3:18" ht="16.5" customHeight="1">
      <c r="C7" s="1162"/>
      <c r="D7" s="1163"/>
      <c r="E7" s="1551" t="s">
        <v>86</v>
      </c>
      <c r="F7" s="1552"/>
      <c r="G7" s="1552"/>
      <c r="H7" s="1553"/>
      <c r="I7" s="1554"/>
      <c r="J7" s="1555"/>
      <c r="K7" s="1555"/>
      <c r="L7" s="1555"/>
      <c r="M7" s="1555"/>
      <c r="N7" s="1555"/>
      <c r="O7" s="1555"/>
      <c r="P7" s="1555"/>
      <c r="Q7" s="1555"/>
      <c r="R7" s="1556"/>
    </row>
    <row r="8" spans="3:18" s="1153" customFormat="1" ht="16.5" customHeight="1" thickBot="1">
      <c r="C8" s="1165" t="s">
        <v>135</v>
      </c>
      <c r="D8" s="1166"/>
      <c r="E8" s="1168" t="s">
        <v>88</v>
      </c>
      <c r="F8" s="1169" t="s">
        <v>223</v>
      </c>
      <c r="G8" s="1169" t="s">
        <v>90</v>
      </c>
      <c r="H8" s="1170" t="s">
        <v>91</v>
      </c>
      <c r="I8" s="1172"/>
      <c r="J8" s="1166"/>
      <c r="K8" s="1166"/>
      <c r="L8" s="1166"/>
      <c r="M8" s="1166"/>
      <c r="N8" s="1166"/>
      <c r="O8" s="1166"/>
      <c r="P8" s="1166"/>
      <c r="Q8" s="1166"/>
      <c r="R8" s="1173"/>
    </row>
    <row r="9" spans="3:18" s="1153" customFormat="1" ht="16.5" customHeight="1">
      <c r="C9" s="1174" t="s">
        <v>124</v>
      </c>
      <c r="D9" s="1175"/>
      <c r="E9" s="1176">
        <v>14</v>
      </c>
      <c r="F9" s="1177">
        <v>18</v>
      </c>
      <c r="G9" s="1177">
        <v>20</v>
      </c>
      <c r="H9" s="1178">
        <v>0</v>
      </c>
      <c r="I9" s="1172"/>
      <c r="J9" s="1180"/>
      <c r="K9" s="1180"/>
      <c r="L9" s="1180"/>
      <c r="M9" s="1180"/>
      <c r="N9" s="1180"/>
      <c r="O9" s="1180"/>
      <c r="P9" s="1180"/>
      <c r="Q9" s="1180"/>
      <c r="R9" s="1181"/>
    </row>
    <row r="10" spans="3:18" s="1153" customFormat="1" ht="16.5" customHeight="1">
      <c r="C10" s="1174">
        <v>18</v>
      </c>
      <c r="D10" s="1182"/>
      <c r="E10" s="1176">
        <v>17</v>
      </c>
      <c r="F10" s="1177">
        <v>19</v>
      </c>
      <c r="G10" s="1177">
        <v>21</v>
      </c>
      <c r="H10" s="1178">
        <v>1</v>
      </c>
      <c r="I10" s="1184"/>
      <c r="J10" s="1185"/>
      <c r="K10" s="1185"/>
      <c r="L10" s="1185"/>
      <c r="M10" s="1185"/>
      <c r="N10" s="1185"/>
      <c r="O10" s="1185"/>
      <c r="P10" s="1185"/>
      <c r="Q10" s="1185"/>
      <c r="R10" s="1186"/>
    </row>
    <row r="11" spans="3:18" s="1153" customFormat="1" ht="16.5" customHeight="1">
      <c r="C11" s="1174" t="s">
        <v>125</v>
      </c>
      <c r="D11" s="1182"/>
      <c r="E11" s="1176"/>
      <c r="F11" s="1177"/>
      <c r="G11" s="1177"/>
      <c r="H11" s="1178">
        <v>1</v>
      </c>
      <c r="I11" s="1184"/>
      <c r="J11" s="1185"/>
      <c r="K11" s="1185"/>
      <c r="L11" s="1185"/>
      <c r="M11" s="1185"/>
      <c r="N11" s="1185"/>
      <c r="O11" s="1185"/>
      <c r="P11" s="1185"/>
      <c r="Q11" s="1185"/>
      <c r="R11" s="1186"/>
    </row>
    <row r="12" spans="3:18" s="1153" customFormat="1" ht="16.5" customHeight="1">
      <c r="C12" s="1174">
        <v>45</v>
      </c>
      <c r="D12" s="1182"/>
      <c r="E12" s="1176">
        <v>16</v>
      </c>
      <c r="F12" s="1177">
        <v>18</v>
      </c>
      <c r="G12" s="1177">
        <v>21</v>
      </c>
      <c r="H12" s="1178">
        <v>2</v>
      </c>
      <c r="I12" s="1184"/>
      <c r="J12" s="1185"/>
      <c r="K12" s="1185"/>
      <c r="L12" s="1185"/>
      <c r="M12" s="1185"/>
      <c r="N12" s="1185"/>
      <c r="O12" s="1185"/>
      <c r="P12" s="1185"/>
      <c r="Q12" s="1185"/>
      <c r="R12" s="1186"/>
    </row>
    <row r="13" spans="3:18" s="1153" customFormat="1" ht="16.5" customHeight="1">
      <c r="C13" s="1174">
        <v>53</v>
      </c>
      <c r="D13" s="1182"/>
      <c r="E13" s="1176">
        <v>4</v>
      </c>
      <c r="F13" s="1177">
        <v>6</v>
      </c>
      <c r="G13" s="1177">
        <v>6</v>
      </c>
      <c r="H13" s="1178"/>
      <c r="I13" s="1184"/>
      <c r="J13" s="1185"/>
      <c r="K13" s="1185"/>
      <c r="L13" s="1185"/>
      <c r="M13" s="1185"/>
      <c r="N13" s="1185"/>
      <c r="O13" s="1185"/>
      <c r="P13" s="1185"/>
      <c r="Q13" s="1185"/>
      <c r="R13" s="1186"/>
    </row>
    <row r="14" spans="3:18" s="1153" customFormat="1" ht="16.5" customHeight="1">
      <c r="C14" s="1174">
        <v>55</v>
      </c>
      <c r="D14" s="1182"/>
      <c r="E14" s="1176"/>
      <c r="F14" s="1177"/>
      <c r="G14" s="1177"/>
      <c r="H14" s="1178">
        <v>2</v>
      </c>
      <c r="I14" s="1184"/>
      <c r="J14" s="1185"/>
      <c r="K14" s="1185"/>
      <c r="L14" s="1185"/>
      <c r="M14" s="1185"/>
      <c r="N14" s="1185"/>
      <c r="O14" s="1185"/>
      <c r="P14" s="1185"/>
      <c r="Q14" s="1185"/>
      <c r="R14" s="1186"/>
    </row>
    <row r="15" spans="3:18" s="1153" customFormat="1" ht="16.5" customHeight="1">
      <c r="C15" s="1174" t="s">
        <v>126</v>
      </c>
      <c r="D15" s="1182"/>
      <c r="E15" s="1176">
        <v>18</v>
      </c>
      <c r="F15" s="1177">
        <v>27</v>
      </c>
      <c r="G15" s="1177">
        <v>29</v>
      </c>
      <c r="H15" s="1178">
        <v>3</v>
      </c>
      <c r="I15" s="1184"/>
      <c r="J15" s="1185"/>
      <c r="K15" s="1185"/>
      <c r="L15" s="1185"/>
      <c r="M15" s="1185"/>
      <c r="N15" s="1185"/>
      <c r="O15" s="1185"/>
      <c r="P15" s="1185"/>
      <c r="Q15" s="1185"/>
      <c r="R15" s="1186"/>
    </row>
    <row r="16" spans="3:18" ht="16.5" customHeight="1">
      <c r="C16" s="1174">
        <v>62</v>
      </c>
      <c r="D16" s="1182"/>
      <c r="E16" s="1187">
        <v>4</v>
      </c>
      <c r="F16" s="1188">
        <v>4</v>
      </c>
      <c r="G16" s="1188">
        <v>4</v>
      </c>
      <c r="H16" s="1189"/>
      <c r="I16" s="1184"/>
      <c r="J16" s="1185"/>
      <c r="K16" s="1185"/>
      <c r="L16" s="1185"/>
      <c r="M16" s="1185"/>
      <c r="N16" s="1185"/>
      <c r="O16" s="1185"/>
      <c r="P16" s="1185"/>
      <c r="Q16" s="1185"/>
      <c r="R16" s="1186"/>
    </row>
    <row r="17" spans="3:18" ht="16.5" customHeight="1">
      <c r="C17" s="1174">
        <v>66</v>
      </c>
      <c r="D17" s="1182"/>
      <c r="E17" s="1176">
        <v>7</v>
      </c>
      <c r="F17" s="1177">
        <v>14</v>
      </c>
      <c r="G17" s="1177">
        <v>13</v>
      </c>
      <c r="H17" s="1178"/>
      <c r="I17" s="1184"/>
      <c r="J17" s="1185"/>
      <c r="K17" s="1185"/>
      <c r="L17" s="1185"/>
      <c r="M17" s="1185"/>
      <c r="N17" s="1185"/>
      <c r="O17" s="1185"/>
      <c r="P17" s="1185"/>
      <c r="Q17" s="1185"/>
      <c r="R17" s="1186"/>
    </row>
    <row r="18" spans="3:18" ht="16.5" customHeight="1">
      <c r="C18" s="1174">
        <v>105</v>
      </c>
      <c r="D18" s="1191"/>
      <c r="E18" s="1176"/>
      <c r="F18" s="1177"/>
      <c r="G18" s="1177"/>
      <c r="H18" s="1178">
        <v>1</v>
      </c>
      <c r="I18" s="1184"/>
      <c r="J18" s="1185"/>
      <c r="K18" s="1185"/>
      <c r="L18" s="1185"/>
      <c r="M18" s="1185"/>
      <c r="N18" s="1185"/>
      <c r="O18" s="1185"/>
      <c r="P18" s="1185"/>
      <c r="Q18" s="1185"/>
      <c r="R18" s="1186"/>
    </row>
    <row r="19" spans="3:18" ht="16.5" customHeight="1">
      <c r="C19" s="1174">
        <v>265</v>
      </c>
      <c r="D19" s="1182"/>
      <c r="E19" s="1176">
        <v>3</v>
      </c>
      <c r="F19" s="1177">
        <v>3</v>
      </c>
      <c r="G19" s="1177">
        <v>3</v>
      </c>
      <c r="H19" s="1178">
        <v>0</v>
      </c>
      <c r="I19" s="1184"/>
      <c r="J19" s="1185"/>
      <c r="K19" s="1185"/>
      <c r="L19" s="1185"/>
      <c r="M19" s="1185"/>
      <c r="N19" s="1185"/>
      <c r="O19" s="1185"/>
      <c r="P19" s="1185"/>
      <c r="Q19" s="1185"/>
      <c r="R19" s="1186"/>
    </row>
    <row r="20" spans="3:18" ht="16.5" customHeight="1">
      <c r="C20" s="1192">
        <v>460</v>
      </c>
      <c r="D20" s="1182"/>
      <c r="E20" s="1176">
        <v>7</v>
      </c>
      <c r="F20" s="1177">
        <v>8</v>
      </c>
      <c r="G20" s="1177">
        <v>10</v>
      </c>
      <c r="H20" s="1178">
        <v>0</v>
      </c>
      <c r="I20" s="1184"/>
      <c r="J20" s="1185"/>
      <c r="K20" s="1185"/>
      <c r="L20" s="1185"/>
      <c r="M20" s="1185"/>
      <c r="N20" s="1185"/>
      <c r="O20" s="1185"/>
      <c r="P20" s="1185"/>
      <c r="Q20" s="1185"/>
      <c r="R20" s="1186"/>
    </row>
    <row r="21" spans="3:18" ht="16.5" customHeight="1" hidden="1">
      <c r="C21" s="1192"/>
      <c r="D21" s="1182"/>
      <c r="E21" s="1176"/>
      <c r="F21" s="1177"/>
      <c r="G21" s="1177"/>
      <c r="H21" s="1178"/>
      <c r="I21" s="1184"/>
      <c r="J21" s="1185"/>
      <c r="K21" s="1185"/>
      <c r="L21" s="1185"/>
      <c r="M21" s="1185"/>
      <c r="N21" s="1185"/>
      <c r="O21" s="1185"/>
      <c r="P21" s="1185"/>
      <c r="Q21" s="1185"/>
      <c r="R21" s="1186"/>
    </row>
    <row r="22" spans="3:18" ht="16.5" customHeight="1" thickBot="1">
      <c r="C22" s="1193"/>
      <c r="D22" s="1194"/>
      <c r="E22" s="1187"/>
      <c r="F22" s="1188"/>
      <c r="G22" s="1188"/>
      <c r="H22" s="1189"/>
      <c r="I22" s="1184"/>
      <c r="J22" s="1185"/>
      <c r="K22" s="1185"/>
      <c r="L22" s="1185"/>
      <c r="M22" s="1185"/>
      <c r="N22" s="1185"/>
      <c r="O22" s="1185"/>
      <c r="P22" s="1185"/>
      <c r="Q22" s="1185"/>
      <c r="R22" s="1186"/>
    </row>
    <row r="23" spans="2:18" ht="16.5" customHeight="1">
      <c r="B23" s="1153" t="s">
        <v>128</v>
      </c>
      <c r="C23" s="1195"/>
      <c r="D23" s="1180"/>
      <c r="E23" s="1196">
        <f>SUM(E9:E22)</f>
        <v>90</v>
      </c>
      <c r="F23" s="1164">
        <f>SUM(F9:F22)</f>
        <v>117</v>
      </c>
      <c r="G23" s="1164">
        <f>SUM(G9:G22)</f>
        <v>127</v>
      </c>
      <c r="H23" s="1164">
        <f>SUM(H9:H22)</f>
        <v>10</v>
      </c>
      <c r="I23" s="1184"/>
      <c r="J23" s="1185"/>
      <c r="K23" s="1185"/>
      <c r="L23" s="1185"/>
      <c r="M23" s="1185"/>
      <c r="N23" s="1185"/>
      <c r="O23" s="1185"/>
      <c r="P23" s="1185"/>
      <c r="Q23" s="1185"/>
      <c r="R23" s="1186"/>
    </row>
    <row r="24" spans="2:18" ht="16.5" customHeight="1">
      <c r="B24" s="1153" t="s">
        <v>129</v>
      </c>
      <c r="C24" s="1195"/>
      <c r="D24" s="1180"/>
      <c r="E24" s="1198">
        <f>E25-E23</f>
        <v>60</v>
      </c>
      <c r="F24" s="1185">
        <f>F25-F23</f>
        <v>33</v>
      </c>
      <c r="G24" s="1185">
        <f>G25-G23</f>
        <v>23</v>
      </c>
      <c r="H24" s="1186"/>
      <c r="I24" s="1184"/>
      <c r="J24" s="1185"/>
      <c r="K24" s="1185"/>
      <c r="L24" s="1185"/>
      <c r="M24" s="1185"/>
      <c r="N24" s="1185"/>
      <c r="O24" s="1185"/>
      <c r="P24" s="1185"/>
      <c r="Q24" s="1185"/>
      <c r="R24" s="1186"/>
    </row>
    <row r="25" spans="2:18" ht="16.5" customHeight="1" thickBot="1">
      <c r="B25" s="1153" t="s">
        <v>28</v>
      </c>
      <c r="C25" s="1195"/>
      <c r="D25" s="1180"/>
      <c r="E25" s="1199">
        <f>MAX(E23:G23)*0.185+MAX(E23:G23)</f>
        <v>150</v>
      </c>
      <c r="F25" s="1200">
        <f>MAX(F23:H23)*0.185+MAX(F23:H23)</f>
        <v>150</v>
      </c>
      <c r="G25" s="1200">
        <f>MAX(G23:H23)*0.185+MAX(G23:H23)</f>
        <v>150</v>
      </c>
      <c r="H25" s="1201"/>
      <c r="I25" s="1184"/>
      <c r="J25" s="1185"/>
      <c r="K25" s="1185"/>
      <c r="L25" s="1185"/>
      <c r="M25" s="1185"/>
      <c r="N25" s="1185"/>
      <c r="O25" s="1185"/>
      <c r="P25" s="1185"/>
      <c r="Q25" s="1185"/>
      <c r="R25" s="1186"/>
    </row>
    <row r="26" spans="2:18" ht="16.5" customHeight="1" thickBot="1">
      <c r="B26" s="1153" t="s">
        <v>130</v>
      </c>
      <c r="C26" s="1202"/>
      <c r="D26" s="1185"/>
      <c r="E26" s="1185"/>
      <c r="F26" s="1203"/>
      <c r="G26" s="1185"/>
      <c r="H26" s="1185"/>
      <c r="I26" s="1204"/>
      <c r="J26" s="1205"/>
      <c r="K26" s="1205"/>
      <c r="L26" s="1205"/>
      <c r="M26" s="1205"/>
      <c r="N26" s="1205"/>
      <c r="O26" s="1206"/>
      <c r="P26" s="1207"/>
      <c r="Q26" s="1207"/>
      <c r="R26" s="1208"/>
    </row>
    <row r="27" spans="2:18" ht="16.5" customHeight="1">
      <c r="B27" s="1153"/>
      <c r="C27" s="1202"/>
      <c r="D27" s="1185"/>
      <c r="E27" s="1185"/>
      <c r="F27" s="1203"/>
      <c r="G27" s="1185"/>
      <c r="H27" s="1185"/>
      <c r="I27" s="1209"/>
      <c r="J27" s="1210"/>
      <c r="K27" s="1210"/>
      <c r="L27" s="1210"/>
      <c r="M27" s="1210"/>
      <c r="N27" s="1210"/>
      <c r="O27" s="1210"/>
      <c r="P27" s="1210"/>
      <c r="Q27" s="1210"/>
      <c r="R27" s="1210"/>
    </row>
    <row r="28" spans="2:18" s="1211" customFormat="1" ht="16.5" customHeight="1" thickBot="1">
      <c r="B28" s="1153" t="s">
        <v>224</v>
      </c>
      <c r="C28" s="1202"/>
      <c r="D28" s="1185"/>
      <c r="E28" s="1185"/>
      <c r="F28" s="1185"/>
      <c r="G28" s="1185"/>
      <c r="H28" s="1185"/>
      <c r="I28" s="1158"/>
      <c r="J28" s="1158"/>
      <c r="K28" s="1158"/>
      <c r="L28" s="1158"/>
      <c r="M28" s="1158"/>
      <c r="N28" s="1158"/>
      <c r="O28" s="1158"/>
      <c r="P28" s="1158"/>
      <c r="Q28" s="1158"/>
      <c r="R28" s="1158"/>
    </row>
    <row r="29" spans="2:18" s="1211" customFormat="1" ht="16.5" customHeight="1" thickBot="1">
      <c r="B29" s="1153"/>
      <c r="C29" s="1559" t="s">
        <v>230</v>
      </c>
      <c r="D29" s="1560"/>
      <c r="E29" s="1560"/>
      <c r="F29" s="1560"/>
      <c r="G29" s="1560"/>
      <c r="H29" s="1560"/>
      <c r="I29" s="1560"/>
      <c r="J29" s="1560"/>
      <c r="K29" s="1560"/>
      <c r="L29" s="1560"/>
      <c r="M29" s="1560"/>
      <c r="N29" s="1560"/>
      <c r="O29" s="1560"/>
      <c r="P29" s="1560"/>
      <c r="Q29" s="1560"/>
      <c r="R29" s="1561"/>
    </row>
    <row r="30" spans="2:18" s="1211" customFormat="1" ht="16.5" customHeight="1" hidden="1" thickBot="1">
      <c r="B30" s="1212"/>
      <c r="C30" s="1212"/>
      <c r="D30" s="1212"/>
      <c r="E30" s="1212"/>
      <c r="F30" s="1212"/>
      <c r="G30" s="1212"/>
      <c r="H30" s="1212"/>
      <c r="I30" s="1212"/>
      <c r="J30" s="1212"/>
      <c r="K30" s="1212"/>
      <c r="L30" s="1212"/>
      <c r="M30" s="1212"/>
      <c r="N30" s="1212"/>
      <c r="O30" s="1212"/>
      <c r="P30" s="1212"/>
      <c r="Q30" s="1212"/>
      <c r="R30" s="1212"/>
    </row>
    <row r="31" spans="2:18" s="1211" customFormat="1" ht="16.5" customHeight="1" hidden="1" thickBot="1">
      <c r="B31" s="1212"/>
      <c r="C31" s="1212"/>
      <c r="D31" s="863"/>
      <c r="E31" s="1559" t="s">
        <v>86</v>
      </c>
      <c r="F31" s="1560"/>
      <c r="G31" s="1560"/>
      <c r="H31" s="1561"/>
      <c r="I31" s="1212"/>
      <c r="J31" s="1212"/>
      <c r="K31" s="1212"/>
      <c r="L31" s="1212"/>
      <c r="M31" s="1212"/>
      <c r="N31" s="1212"/>
      <c r="O31" s="1212"/>
      <c r="P31" s="1212"/>
      <c r="Q31" s="1212"/>
      <c r="R31" s="1212"/>
    </row>
    <row r="32" spans="2:18" s="1211" customFormat="1" ht="16.5" customHeight="1" hidden="1" thickBot="1">
      <c r="B32" s="1212"/>
      <c r="C32" s="1162"/>
      <c r="D32" s="863"/>
      <c r="E32" s="1213" t="s">
        <v>88</v>
      </c>
      <c r="F32" s="1214" t="s">
        <v>89</v>
      </c>
      <c r="G32" s="1214" t="s">
        <v>90</v>
      </c>
      <c r="H32" s="1215" t="s">
        <v>91</v>
      </c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</row>
    <row r="33" spans="1:18" s="1211" customFormat="1" ht="16.5" customHeight="1" hidden="1" thickBot="1">
      <c r="A33" s="1216"/>
      <c r="B33" s="1212"/>
      <c r="C33" s="1217" t="s">
        <v>136</v>
      </c>
      <c r="D33" s="1218" t="s">
        <v>137</v>
      </c>
      <c r="E33" s="1219">
        <v>0</v>
      </c>
      <c r="F33" s="1220">
        <v>0</v>
      </c>
      <c r="G33" s="1220">
        <v>0</v>
      </c>
      <c r="H33" s="1221">
        <v>0</v>
      </c>
      <c r="I33" s="1212"/>
      <c r="J33" s="1212"/>
      <c r="K33" s="1212"/>
      <c r="L33" s="1212"/>
      <c r="M33" s="1212"/>
      <c r="N33" s="1212"/>
      <c r="O33" s="1212"/>
      <c r="P33" s="1212"/>
      <c r="Q33" s="1212"/>
      <c r="R33" s="1212"/>
    </row>
    <row r="34" spans="1:18" s="1211" customFormat="1" ht="16.5" customHeight="1">
      <c r="A34" s="1216"/>
      <c r="B34" s="1212"/>
      <c r="C34" s="1212"/>
      <c r="D34" s="1212"/>
      <c r="E34" s="1212"/>
      <c r="F34" s="1212"/>
      <c r="G34" s="1212"/>
      <c r="H34" s="1212"/>
      <c r="I34" s="1212"/>
      <c r="J34" s="1212"/>
      <c r="K34" s="1212"/>
      <c r="L34" s="1212"/>
      <c r="M34" s="1212"/>
      <c r="N34" s="1212"/>
      <c r="O34" s="1212"/>
      <c r="P34" s="1212"/>
      <c r="Q34" s="1212"/>
      <c r="R34" s="1212"/>
    </row>
    <row r="35" spans="2:18" s="1211" customFormat="1" ht="16.5" customHeight="1" thickBot="1">
      <c r="B35" s="1153" t="s">
        <v>225</v>
      </c>
      <c r="C35" s="1157"/>
      <c r="D35" s="1158"/>
      <c r="E35" s="1158"/>
      <c r="F35" s="1158"/>
      <c r="G35" s="1158"/>
      <c r="H35" s="1158"/>
      <c r="I35" s="1159"/>
      <c r="J35" s="1159"/>
      <c r="K35" s="1159"/>
      <c r="L35" s="1159"/>
      <c r="M35" s="1159"/>
      <c r="N35" s="1159"/>
      <c r="O35" s="1159"/>
      <c r="P35" s="1159"/>
      <c r="Q35" s="1159"/>
      <c r="R35" s="1159"/>
    </row>
    <row r="36" spans="2:18" s="1211" customFormat="1" ht="16.5" customHeight="1">
      <c r="B36" s="1156"/>
      <c r="C36" s="1162"/>
      <c r="D36" s="863"/>
      <c r="E36" s="1562" t="s">
        <v>86</v>
      </c>
      <c r="F36" s="1563"/>
      <c r="G36" s="1563"/>
      <c r="H36" s="1564"/>
      <c r="I36" s="1554"/>
      <c r="J36" s="1555"/>
      <c r="K36" s="1555"/>
      <c r="L36" s="1555"/>
      <c r="M36" s="1555"/>
      <c r="N36" s="1555"/>
      <c r="O36" s="1555"/>
      <c r="P36" s="1555"/>
      <c r="Q36" s="1555"/>
      <c r="R36" s="1556"/>
    </row>
    <row r="37" spans="2:18" s="1211" customFormat="1" ht="16.5" customHeight="1" thickBot="1">
      <c r="B37" s="1153"/>
      <c r="C37" s="1224" t="s">
        <v>135</v>
      </c>
      <c r="D37" s="1225"/>
      <c r="E37" s="1226" t="s">
        <v>88</v>
      </c>
      <c r="F37" s="1227" t="s">
        <v>89</v>
      </c>
      <c r="G37" s="1227" t="s">
        <v>90</v>
      </c>
      <c r="H37" s="1228" t="s">
        <v>91</v>
      </c>
      <c r="I37" s="1172"/>
      <c r="J37" s="1166"/>
      <c r="K37" s="1166"/>
      <c r="L37" s="1166"/>
      <c r="M37" s="1166"/>
      <c r="N37" s="1166"/>
      <c r="O37" s="1166"/>
      <c r="P37" s="1166"/>
      <c r="Q37" s="1166"/>
      <c r="R37" s="1173"/>
    </row>
    <row r="38" spans="2:18" s="1211" customFormat="1" ht="16.5" customHeight="1" hidden="1" thickBot="1">
      <c r="B38" s="1153"/>
      <c r="C38" s="1229">
        <v>705</v>
      </c>
      <c r="D38" s="1230"/>
      <c r="E38" s="1231"/>
      <c r="F38" s="1232"/>
      <c r="G38" s="1232"/>
      <c r="H38" s="1233"/>
      <c r="I38" s="1172"/>
      <c r="J38" s="1166"/>
      <c r="K38" s="1166"/>
      <c r="L38" s="1166"/>
      <c r="M38" s="1166"/>
      <c r="N38" s="1166"/>
      <c r="O38" s="1166"/>
      <c r="P38" s="1166"/>
      <c r="Q38" s="1166"/>
      <c r="R38" s="1173"/>
    </row>
    <row r="39" spans="2:18" s="1211" customFormat="1" ht="16.5" customHeight="1" hidden="1" thickBot="1">
      <c r="B39" s="1153"/>
      <c r="C39" s="1234">
        <v>720</v>
      </c>
      <c r="D39" s="1235"/>
      <c r="E39" s="1236"/>
      <c r="F39" s="1237"/>
      <c r="G39" s="1237"/>
      <c r="H39" s="1238"/>
      <c r="I39" s="1239"/>
      <c r="J39" s="1240"/>
      <c r="K39" s="1240"/>
      <c r="L39" s="1240"/>
      <c r="M39" s="1240"/>
      <c r="N39" s="1240"/>
      <c r="O39" s="1240"/>
      <c r="P39" s="1240"/>
      <c r="Q39" s="1240"/>
      <c r="R39" s="1186"/>
    </row>
    <row r="40" spans="2:18" s="1211" customFormat="1" ht="16.5" customHeight="1" thickBot="1">
      <c r="B40" s="1153"/>
      <c r="C40" s="1193">
        <v>745</v>
      </c>
      <c r="D40" s="1247"/>
      <c r="E40" s="1176">
        <v>7</v>
      </c>
      <c r="F40" s="1177">
        <v>8</v>
      </c>
      <c r="G40" s="1177">
        <v>10</v>
      </c>
      <c r="H40" s="1178">
        <v>0</v>
      </c>
      <c r="I40" s="1239"/>
      <c r="J40" s="1240"/>
      <c r="K40" s="1240"/>
      <c r="L40" s="1240"/>
      <c r="M40" s="1240"/>
      <c r="N40" s="1240"/>
      <c r="O40" s="1240"/>
      <c r="P40" s="1240"/>
      <c r="Q40" s="1240"/>
      <c r="R40" s="1186"/>
    </row>
    <row r="41" spans="2:18" s="1211" customFormat="1" ht="16.5" customHeight="1" hidden="1">
      <c r="B41" s="1153"/>
      <c r="C41" s="1412"/>
      <c r="D41" s="1413"/>
      <c r="E41" s="1187"/>
      <c r="F41" s="1188"/>
      <c r="G41" s="1188"/>
      <c r="H41" s="1189"/>
      <c r="I41" s="1239"/>
      <c r="J41" s="1240"/>
      <c r="K41" s="1240"/>
      <c r="L41" s="1240"/>
      <c r="M41" s="1240"/>
      <c r="N41" s="1240"/>
      <c r="O41" s="1240"/>
      <c r="P41" s="1240"/>
      <c r="Q41" s="1240"/>
      <c r="R41" s="1186"/>
    </row>
    <row r="42" spans="2:18" s="1211" customFormat="1" ht="16.5" customHeight="1" hidden="1" thickBot="1">
      <c r="B42" s="1153"/>
      <c r="C42" s="1243"/>
      <c r="D42" s="1244"/>
      <c r="E42" s="1245"/>
      <c r="F42" s="1246"/>
      <c r="G42" s="1246"/>
      <c r="H42" s="1247"/>
      <c r="I42" s="1239"/>
      <c r="J42" s="1240"/>
      <c r="K42" s="1240"/>
      <c r="L42" s="1240"/>
      <c r="M42" s="1240"/>
      <c r="N42" s="1240"/>
      <c r="O42" s="1240"/>
      <c r="P42" s="1240"/>
      <c r="Q42" s="1240"/>
      <c r="R42" s="1186"/>
    </row>
    <row r="43" spans="2:18" s="1211" customFormat="1" ht="16.5" customHeight="1">
      <c r="B43" s="1248" t="s">
        <v>128</v>
      </c>
      <c r="C43" s="1195"/>
      <c r="D43" s="1180"/>
      <c r="E43" s="1196">
        <f>SUM(E38:E42)</f>
        <v>7</v>
      </c>
      <c r="F43" s="1164">
        <f>SUM(F38:F42)</f>
        <v>8</v>
      </c>
      <c r="G43" s="1164">
        <f>SUM(G38:G42)</f>
        <v>10</v>
      </c>
      <c r="H43" s="1197"/>
      <c r="I43" s="1249"/>
      <c r="J43" s="1180"/>
      <c r="K43" s="1180"/>
      <c r="L43" s="1180"/>
      <c r="M43" s="1180"/>
      <c r="N43" s="1180"/>
      <c r="O43" s="1180"/>
      <c r="P43" s="1180"/>
      <c r="Q43" s="1180"/>
      <c r="R43" s="1186"/>
    </row>
    <row r="44" spans="2:18" s="1211" customFormat="1" ht="16.5" customHeight="1">
      <c r="B44" s="1248" t="s">
        <v>129</v>
      </c>
      <c r="C44" s="1250"/>
      <c r="D44" s="1180"/>
      <c r="E44" s="1198">
        <f>E45-E43</f>
        <v>5</v>
      </c>
      <c r="F44" s="1185">
        <f>F45-F43</f>
        <v>4</v>
      </c>
      <c r="G44" s="1185">
        <f>G45-G43</f>
        <v>2</v>
      </c>
      <c r="H44" s="1186"/>
      <c r="I44" s="1249"/>
      <c r="J44" s="1180"/>
      <c r="K44" s="1180"/>
      <c r="L44" s="1180"/>
      <c r="M44" s="1180"/>
      <c r="N44" s="1180"/>
      <c r="O44" s="1180"/>
      <c r="P44" s="1180"/>
      <c r="Q44" s="1180"/>
      <c r="R44" s="1251"/>
    </row>
    <row r="45" spans="2:18" s="1211" customFormat="1" ht="16.5" customHeight="1" thickBot="1">
      <c r="B45" s="1248" t="s">
        <v>28</v>
      </c>
      <c r="C45" s="1250"/>
      <c r="D45" s="1180"/>
      <c r="E45" s="1199">
        <f>MAX(E43:G43)*0.2+MAX(E43:G43)</f>
        <v>12</v>
      </c>
      <c r="F45" s="1200">
        <f>MAX(F43:H43)*0.2+MAX(F43:H43)</f>
        <v>12</v>
      </c>
      <c r="G45" s="1200">
        <f>MAX(G43:H43)*0.2+MAX(G43:H43)</f>
        <v>12</v>
      </c>
      <c r="H45" s="1201"/>
      <c r="I45" s="1198"/>
      <c r="J45" s="1180"/>
      <c r="K45" s="1180"/>
      <c r="L45" s="1180"/>
      <c r="M45" s="1180"/>
      <c r="N45" s="1180"/>
      <c r="O45" s="1180"/>
      <c r="P45" s="1185"/>
      <c r="Q45" s="1185"/>
      <c r="R45" s="1186"/>
    </row>
    <row r="46" spans="2:18" s="1211" customFormat="1" ht="16.5" customHeight="1" thickBot="1">
      <c r="B46" s="1252" t="s">
        <v>130</v>
      </c>
      <c r="C46" s="1195"/>
      <c r="D46" s="1180"/>
      <c r="E46" s="1185"/>
      <c r="F46" s="1185"/>
      <c r="G46" s="1185"/>
      <c r="H46" s="1185"/>
      <c r="I46" s="1253"/>
      <c r="J46" s="1254"/>
      <c r="K46" s="1254"/>
      <c r="L46" s="1254"/>
      <c r="M46" s="1254"/>
      <c r="N46" s="1254"/>
      <c r="O46" s="1254"/>
      <c r="P46" s="1207"/>
      <c r="Q46" s="1207"/>
      <c r="R46" s="1255"/>
    </row>
    <row r="47" spans="2:18" s="1211" customFormat="1" ht="16.5" customHeight="1">
      <c r="B47" s="1256"/>
      <c r="C47" s="1195"/>
      <c r="D47" s="1180"/>
      <c r="E47" s="1185"/>
      <c r="F47" s="1185"/>
      <c r="G47" s="1185"/>
      <c r="H47" s="1185"/>
      <c r="I47" s="1180"/>
      <c r="J47" s="1180"/>
      <c r="K47" s="1180"/>
      <c r="L47" s="1180"/>
      <c r="M47" s="1180"/>
      <c r="N47" s="1180"/>
      <c r="O47" s="1180"/>
      <c r="P47" s="1180"/>
      <c r="Q47" s="1180"/>
      <c r="R47" s="1180"/>
    </row>
    <row r="48" spans="2:18" s="1211" customFormat="1" ht="16.5" customHeight="1">
      <c r="B48" s="1256"/>
      <c r="C48" s="1195"/>
      <c r="D48" s="1180"/>
      <c r="E48" s="1185"/>
      <c r="F48" s="1185"/>
      <c r="G48" s="1185"/>
      <c r="H48" s="1185"/>
      <c r="I48" s="1159" t="s">
        <v>52</v>
      </c>
      <c r="J48" s="1159" t="s">
        <v>54</v>
      </c>
      <c r="K48" s="1159" t="s">
        <v>55</v>
      </c>
      <c r="L48" s="1159"/>
      <c r="M48" s="1159"/>
      <c r="N48" s="1159"/>
      <c r="O48" s="1159"/>
      <c r="P48" s="1159" t="s">
        <v>60</v>
      </c>
      <c r="Q48" s="1159"/>
      <c r="R48" s="1159"/>
    </row>
    <row r="49" spans="2:17" s="1211" customFormat="1" ht="16.5" customHeight="1" thickBot="1">
      <c r="B49" s="1256" t="s">
        <v>226</v>
      </c>
      <c r="C49" s="1195"/>
      <c r="D49" s="1180"/>
      <c r="E49" s="1185"/>
      <c r="F49" s="1185"/>
      <c r="G49" s="1185"/>
      <c r="H49" s="1185"/>
      <c r="Q49" s="1257"/>
    </row>
    <row r="50" spans="2:18" s="1211" customFormat="1" ht="16.5" customHeight="1" thickBot="1">
      <c r="B50" s="1256"/>
      <c r="C50" s="1195"/>
      <c r="D50" s="1180"/>
      <c r="E50" s="1559" t="s">
        <v>138</v>
      </c>
      <c r="F50" s="1560"/>
      <c r="G50" s="1560"/>
      <c r="H50" s="1561"/>
      <c r="I50" s="1554"/>
      <c r="J50" s="1555"/>
      <c r="K50" s="1555"/>
      <c r="L50" s="1555"/>
      <c r="M50" s="1555"/>
      <c r="N50" s="1555"/>
      <c r="O50" s="1555"/>
      <c r="P50" s="1555"/>
      <c r="Q50" s="1555"/>
      <c r="R50" s="1556"/>
    </row>
    <row r="51" spans="2:18" s="1211" customFormat="1" ht="16.5" customHeight="1" thickBot="1">
      <c r="B51" s="1256"/>
      <c r="C51" s="1258"/>
      <c r="D51" s="1258"/>
      <c r="E51" s="1259" t="s">
        <v>88</v>
      </c>
      <c r="F51" s="1260" t="s">
        <v>89</v>
      </c>
      <c r="G51" s="1260" t="s">
        <v>90</v>
      </c>
      <c r="H51" s="1261" t="s">
        <v>91</v>
      </c>
      <c r="I51" s="1172"/>
      <c r="J51" s="1166"/>
      <c r="K51" s="1166"/>
      <c r="L51" s="1166"/>
      <c r="M51" s="1166"/>
      <c r="N51" s="1166"/>
      <c r="O51" s="1166"/>
      <c r="P51" s="1166"/>
      <c r="Q51" s="1166"/>
      <c r="R51" s="1173"/>
    </row>
    <row r="52" spans="2:18" s="1211" customFormat="1" ht="16.5" customHeight="1">
      <c r="B52" s="1263" t="s">
        <v>128</v>
      </c>
      <c r="C52" s="1263"/>
      <c r="D52" s="1212"/>
      <c r="E52" s="1196">
        <f>E23+E43</f>
        <v>97</v>
      </c>
      <c r="F52" s="1164">
        <f>F23+F43</f>
        <v>125</v>
      </c>
      <c r="G52" s="1164">
        <f>G23+G43</f>
        <v>137</v>
      </c>
      <c r="H52" s="1197">
        <f>H23+H43</f>
        <v>10</v>
      </c>
      <c r="I52" s="1249"/>
      <c r="J52" s="1180"/>
      <c r="K52" s="1180"/>
      <c r="L52" s="1180"/>
      <c r="M52" s="1180"/>
      <c r="N52" s="1180"/>
      <c r="O52" s="1180"/>
      <c r="P52" s="1180"/>
      <c r="Q52" s="1180"/>
      <c r="R52" s="1186"/>
    </row>
    <row r="53" spans="2:18" s="1211" customFormat="1" ht="16.5" customHeight="1">
      <c r="B53" s="1248" t="s">
        <v>129</v>
      </c>
      <c r="C53" s="1195"/>
      <c r="D53" s="1185"/>
      <c r="E53" s="1198">
        <f>E24+E44</f>
        <v>65</v>
      </c>
      <c r="F53" s="1185">
        <f>F24+F44</f>
        <v>37</v>
      </c>
      <c r="G53" s="1185">
        <f>G24+G44</f>
        <v>25</v>
      </c>
      <c r="H53" s="1186"/>
      <c r="I53" s="1249"/>
      <c r="J53" s="1180"/>
      <c r="K53" s="1180"/>
      <c r="L53" s="1180"/>
      <c r="M53" s="1180"/>
      <c r="N53" s="1180"/>
      <c r="O53" s="1180"/>
      <c r="P53" s="1180"/>
      <c r="Q53" s="1180"/>
      <c r="R53" s="1186"/>
    </row>
    <row r="54" spans="2:18" s="1211" customFormat="1" ht="16.5" customHeight="1" thickBot="1">
      <c r="B54" s="1248" t="s">
        <v>28</v>
      </c>
      <c r="C54" s="1195"/>
      <c r="D54" s="1180"/>
      <c r="E54" s="1199">
        <f>SUM(E52:E53)</f>
        <v>162</v>
      </c>
      <c r="F54" s="1200">
        <f>SUM(F52:F53)</f>
        <v>162</v>
      </c>
      <c r="G54" s="1200">
        <f>SUM(G52:G53)</f>
        <v>162</v>
      </c>
      <c r="H54" s="1201"/>
      <c r="I54" s="1249"/>
      <c r="J54" s="1180"/>
      <c r="K54" s="1180"/>
      <c r="L54" s="1180"/>
      <c r="M54" s="1180"/>
      <c r="N54" s="1180"/>
      <c r="O54" s="1180"/>
      <c r="P54" s="1180"/>
      <c r="Q54" s="1180"/>
      <c r="R54" s="1251"/>
    </row>
    <row r="55" spans="2:18" s="1211" customFormat="1" ht="16.5" customHeight="1" thickBot="1">
      <c r="B55" s="1252" t="s">
        <v>130</v>
      </c>
      <c r="C55" s="1250"/>
      <c r="D55" s="1264"/>
      <c r="E55" s="1185"/>
      <c r="F55" s="1185"/>
      <c r="G55" s="1185"/>
      <c r="H55" s="1185"/>
      <c r="I55" s="1265"/>
      <c r="J55" s="1207"/>
      <c r="K55" s="1207"/>
      <c r="L55" s="1207"/>
      <c r="M55" s="1207"/>
      <c r="N55" s="1207"/>
      <c r="O55" s="1207"/>
      <c r="P55" s="1207"/>
      <c r="Q55" s="1207"/>
      <c r="R55" s="1208"/>
    </row>
    <row r="56" spans="2:4" ht="16.5" customHeight="1" hidden="1">
      <c r="B56" s="1266"/>
      <c r="C56" s="1202"/>
      <c r="D56" s="1185"/>
    </row>
    <row r="57" ht="16.5" customHeight="1" hidden="1"/>
    <row r="58" ht="16.5" customHeight="1" hidden="1">
      <c r="B58" s="1156" t="s">
        <v>78</v>
      </c>
    </row>
    <row r="60" ht="16.5" customHeight="1" hidden="1">
      <c r="B60" s="1156" t="s">
        <v>139</v>
      </c>
    </row>
    <row r="61" ht="16.5" customHeight="1" hidden="1">
      <c r="B61" s="1267" t="s">
        <v>316</v>
      </c>
    </row>
    <row r="62" ht="16.5" customHeight="1" hidden="1">
      <c r="B62" s="1156" t="s">
        <v>140</v>
      </c>
    </row>
    <row r="63" spans="2:18" ht="16.5" customHeight="1">
      <c r="B63" s="1153" t="s">
        <v>118</v>
      </c>
      <c r="C63" s="1154"/>
      <c r="D63" s="1155"/>
      <c r="E63" s="1155"/>
      <c r="F63" s="1155"/>
      <c r="G63" s="1155"/>
      <c r="H63" s="1155"/>
      <c r="I63" s="1155"/>
      <c r="J63" s="1155"/>
      <c r="K63" s="1155"/>
      <c r="L63" s="1155"/>
      <c r="M63" s="1155"/>
      <c r="N63" s="1155"/>
      <c r="O63" s="1155"/>
      <c r="P63" s="1155"/>
      <c r="Q63" s="1155"/>
      <c r="R63" s="1155"/>
    </row>
    <row r="64" spans="2:18" ht="16.5" customHeight="1">
      <c r="B64" s="1153" t="s">
        <v>221</v>
      </c>
      <c r="C64" s="1154"/>
      <c r="D64" s="1155"/>
      <c r="E64" s="1155"/>
      <c r="F64" s="1155"/>
      <c r="G64" s="1155"/>
      <c r="H64" s="1155"/>
      <c r="I64" s="1155"/>
      <c r="J64" s="1155"/>
      <c r="K64" s="1155"/>
      <c r="L64" s="1155"/>
      <c r="M64" s="1155"/>
      <c r="N64" s="1155"/>
      <c r="O64" s="1155"/>
      <c r="P64" s="1155"/>
      <c r="Q64" s="1155"/>
      <c r="R64" s="1155"/>
    </row>
    <row r="66" spans="2:18" ht="16.5" customHeight="1">
      <c r="B66" s="1153" t="s">
        <v>141</v>
      </c>
      <c r="J66" s="1268"/>
      <c r="K66" s="1268"/>
      <c r="L66" s="1268"/>
      <c r="M66" s="1268"/>
      <c r="N66" s="1268"/>
      <c r="O66" s="1268"/>
      <c r="P66" s="1268"/>
      <c r="Q66" s="1268"/>
      <c r="R66" s="1268"/>
    </row>
    <row r="67" spans="9:18" ht="16.5" customHeight="1">
      <c r="I67" s="1269" t="s">
        <v>52</v>
      </c>
      <c r="J67" s="1269" t="s">
        <v>54</v>
      </c>
      <c r="K67" s="1269" t="s">
        <v>55</v>
      </c>
      <c r="L67" s="1269"/>
      <c r="M67" s="1269"/>
      <c r="N67" s="1269"/>
      <c r="O67" s="1269" t="s">
        <v>227</v>
      </c>
      <c r="P67" s="1269" t="s">
        <v>228</v>
      </c>
      <c r="Q67" s="1269" t="s">
        <v>57</v>
      </c>
      <c r="R67" s="1269" t="s">
        <v>58</v>
      </c>
    </row>
    <row r="68" ht="16.5" customHeight="1" thickBot="1">
      <c r="B68" s="1153" t="s">
        <v>222</v>
      </c>
    </row>
    <row r="69" spans="3:18" ht="16.5" customHeight="1" thickBot="1">
      <c r="C69" s="1162"/>
      <c r="D69" s="863"/>
      <c r="E69" s="1560" t="s">
        <v>86</v>
      </c>
      <c r="F69" s="1560"/>
      <c r="G69" s="1560"/>
      <c r="H69" s="1561"/>
      <c r="I69" s="1554"/>
      <c r="J69" s="1555"/>
      <c r="K69" s="1555"/>
      <c r="L69" s="1555"/>
      <c r="M69" s="1555"/>
      <c r="N69" s="1555"/>
      <c r="O69" s="1555"/>
      <c r="P69" s="1555"/>
      <c r="Q69" s="1555"/>
      <c r="R69" s="1556"/>
    </row>
    <row r="70" spans="2:18" ht="16.5" customHeight="1" thickBot="1">
      <c r="B70" s="1153"/>
      <c r="C70" s="1270" t="s">
        <v>135</v>
      </c>
      <c r="D70" s="1271"/>
      <c r="E70" s="1272" t="s">
        <v>88</v>
      </c>
      <c r="F70" s="1214" t="s">
        <v>89</v>
      </c>
      <c r="G70" s="1214" t="s">
        <v>90</v>
      </c>
      <c r="H70" s="1215" t="s">
        <v>91</v>
      </c>
      <c r="I70" s="1239"/>
      <c r="J70" s="1240"/>
      <c r="K70" s="1240"/>
      <c r="L70" s="1240"/>
      <c r="M70" s="1240"/>
      <c r="N70" s="1240"/>
      <c r="O70" s="1240"/>
      <c r="P70" s="1240"/>
      <c r="Q70" s="1240"/>
      <c r="R70" s="1173"/>
    </row>
    <row r="71" spans="3:18" ht="16.5" customHeight="1">
      <c r="C71" s="1273" t="s">
        <v>123</v>
      </c>
      <c r="D71" s="1178"/>
      <c r="E71" s="1274">
        <v>7</v>
      </c>
      <c r="F71" s="1177">
        <v>9</v>
      </c>
      <c r="G71" s="1177">
        <v>8</v>
      </c>
      <c r="H71" s="1178">
        <v>0</v>
      </c>
      <c r="I71" s="1249"/>
      <c r="J71" s="1180"/>
      <c r="K71" s="1180"/>
      <c r="L71" s="1180"/>
      <c r="M71" s="1180"/>
      <c r="N71" s="1180"/>
      <c r="O71" s="1180"/>
      <c r="P71" s="1180"/>
      <c r="Q71" s="1180"/>
      <c r="R71" s="1181"/>
    </row>
    <row r="72" spans="3:18" ht="16.5" customHeight="1">
      <c r="C72" s="1275" t="s">
        <v>125</v>
      </c>
      <c r="D72" s="1178"/>
      <c r="E72" s="1274">
        <v>26</v>
      </c>
      <c r="F72" s="1177">
        <v>28</v>
      </c>
      <c r="G72" s="1177">
        <v>28</v>
      </c>
      <c r="H72" s="1178">
        <v>0</v>
      </c>
      <c r="I72" s="1198"/>
      <c r="J72" s="1185"/>
      <c r="K72" s="1185"/>
      <c r="L72" s="1185"/>
      <c r="M72" s="1185"/>
      <c r="N72" s="1185"/>
      <c r="O72" s="1185"/>
      <c r="P72" s="1185"/>
      <c r="Q72" s="1185"/>
      <c r="R72" s="1186"/>
    </row>
    <row r="73" spans="3:18" ht="16.5" customHeight="1">
      <c r="C73" s="1275" t="s">
        <v>142</v>
      </c>
      <c r="D73" s="1178"/>
      <c r="E73" s="1274">
        <v>12</v>
      </c>
      <c r="F73" s="1177">
        <v>14</v>
      </c>
      <c r="G73" s="1177">
        <v>14</v>
      </c>
      <c r="H73" s="1178">
        <v>0</v>
      </c>
      <c r="I73" s="1198"/>
      <c r="J73" s="1185"/>
      <c r="K73" s="1185"/>
      <c r="L73" s="1185"/>
      <c r="M73" s="1185"/>
      <c r="N73" s="1185"/>
      <c r="O73" s="1185"/>
      <c r="P73" s="1185"/>
      <c r="Q73" s="1185"/>
      <c r="R73" s="1186"/>
    </row>
    <row r="74" spans="3:18" ht="16.5" customHeight="1">
      <c r="C74" s="1275" t="s">
        <v>350</v>
      </c>
      <c r="D74" s="1178"/>
      <c r="E74" s="1274">
        <v>1</v>
      </c>
      <c r="F74" s="1177">
        <v>1</v>
      </c>
      <c r="G74" s="1177">
        <v>2</v>
      </c>
      <c r="H74" s="1178">
        <v>0</v>
      </c>
      <c r="I74" s="1198"/>
      <c r="J74" s="1185"/>
      <c r="K74" s="1185"/>
      <c r="L74" s="1185"/>
      <c r="M74" s="1185"/>
      <c r="N74" s="1185"/>
      <c r="O74" s="1185"/>
      <c r="P74" s="1185"/>
      <c r="Q74" s="1185"/>
      <c r="R74" s="1186"/>
    </row>
    <row r="75" spans="3:18" ht="16.5" customHeight="1">
      <c r="C75" s="1275">
        <v>65</v>
      </c>
      <c r="D75" s="1178"/>
      <c r="E75" s="1274">
        <v>2</v>
      </c>
      <c r="F75" s="1177">
        <v>2</v>
      </c>
      <c r="G75" s="1177">
        <v>2</v>
      </c>
      <c r="H75" s="1178"/>
      <c r="I75" s="1198"/>
      <c r="J75" s="1185"/>
      <c r="K75" s="1185"/>
      <c r="L75" s="1185"/>
      <c r="M75" s="1185"/>
      <c r="N75" s="1185"/>
      <c r="O75" s="1185"/>
      <c r="P75" s="1185"/>
      <c r="Q75" s="1185"/>
      <c r="R75" s="1186"/>
    </row>
    <row r="76" spans="3:18" ht="16.5" customHeight="1">
      <c r="C76" s="1275">
        <v>66</v>
      </c>
      <c r="D76" s="1178"/>
      <c r="E76" s="1274">
        <v>9</v>
      </c>
      <c r="F76" s="1177">
        <v>11</v>
      </c>
      <c r="G76" s="1177">
        <v>10</v>
      </c>
      <c r="H76" s="1178">
        <v>0</v>
      </c>
      <c r="I76" s="1198"/>
      <c r="J76" s="1185"/>
      <c r="K76" s="1185"/>
      <c r="L76" s="1185"/>
      <c r="M76" s="1185"/>
      <c r="N76" s="1185"/>
      <c r="O76" s="1185"/>
      <c r="P76" s="1185"/>
      <c r="Q76" s="1185"/>
      <c r="R76" s="1186"/>
    </row>
    <row r="77" spans="3:18" ht="16.5" customHeight="1">
      <c r="C77" s="1275">
        <v>102</v>
      </c>
      <c r="D77" s="1178"/>
      <c r="E77" s="1274">
        <v>3</v>
      </c>
      <c r="F77" s="1177">
        <v>3</v>
      </c>
      <c r="G77" s="1177">
        <v>3</v>
      </c>
      <c r="H77" s="1178">
        <v>0</v>
      </c>
      <c r="I77" s="1198"/>
      <c r="J77" s="1185"/>
      <c r="K77" s="1185"/>
      <c r="L77" s="1185"/>
      <c r="M77" s="1185"/>
      <c r="N77" s="1185"/>
      <c r="O77" s="1185"/>
      <c r="P77" s="1185"/>
      <c r="Q77" s="1185"/>
      <c r="R77" s="1186"/>
    </row>
    <row r="78" spans="3:18" ht="16.5" customHeight="1">
      <c r="C78" s="1275">
        <v>105</v>
      </c>
      <c r="D78" s="1178"/>
      <c r="E78" s="1274">
        <v>13</v>
      </c>
      <c r="F78" s="1177">
        <v>15</v>
      </c>
      <c r="G78" s="1177">
        <v>15</v>
      </c>
      <c r="H78" s="1178">
        <v>0</v>
      </c>
      <c r="I78" s="1198"/>
      <c r="J78" s="1185"/>
      <c r="K78" s="1185"/>
      <c r="L78" s="1185"/>
      <c r="M78" s="1185"/>
      <c r="N78" s="1185"/>
      <c r="O78" s="1185"/>
      <c r="P78" s="1185"/>
      <c r="Q78" s="1185"/>
      <c r="R78" s="1186"/>
    </row>
    <row r="79" spans="3:18" ht="16.5" customHeight="1">
      <c r="C79" s="1275">
        <v>121</v>
      </c>
      <c r="D79" s="1178"/>
      <c r="E79" s="1274">
        <v>5</v>
      </c>
      <c r="F79" s="1177">
        <v>5</v>
      </c>
      <c r="G79" s="1177">
        <v>5</v>
      </c>
      <c r="H79" s="1178">
        <v>0</v>
      </c>
      <c r="I79" s="1198"/>
      <c r="J79" s="1185"/>
      <c r="K79" s="1185"/>
      <c r="L79" s="1185"/>
      <c r="M79" s="1185"/>
      <c r="N79" s="1185"/>
      <c r="O79" s="1185"/>
      <c r="P79" s="1185"/>
      <c r="Q79" s="1185"/>
      <c r="R79" s="1186"/>
    </row>
    <row r="80" spans="3:18" ht="16.5" customHeight="1">
      <c r="C80" s="1275">
        <v>200</v>
      </c>
      <c r="D80" s="1178"/>
      <c r="E80" s="1274">
        <v>9</v>
      </c>
      <c r="F80" s="1177">
        <v>10</v>
      </c>
      <c r="G80" s="1177">
        <v>10</v>
      </c>
      <c r="H80" s="1178">
        <v>0</v>
      </c>
      <c r="I80" s="1198"/>
      <c r="J80" s="1185"/>
      <c r="K80" s="1185"/>
      <c r="L80" s="1185"/>
      <c r="M80" s="1185"/>
      <c r="N80" s="1185"/>
      <c r="O80" s="1185"/>
      <c r="P80" s="1185"/>
      <c r="Q80" s="1185"/>
      <c r="R80" s="1186"/>
    </row>
    <row r="81" spans="3:18" ht="16.5" customHeight="1">
      <c r="C81" s="1192">
        <v>611</v>
      </c>
      <c r="D81" s="1178"/>
      <c r="E81" s="1274">
        <v>5</v>
      </c>
      <c r="F81" s="1177">
        <v>5</v>
      </c>
      <c r="G81" s="1177">
        <v>5</v>
      </c>
      <c r="H81" s="1178"/>
      <c r="I81" s="1198"/>
      <c r="J81" s="1185"/>
      <c r="K81" s="1185"/>
      <c r="L81" s="1185"/>
      <c r="M81" s="1185"/>
      <c r="N81" s="1185"/>
      <c r="O81" s="1185"/>
      <c r="P81" s="1185"/>
      <c r="Q81" s="1185"/>
      <c r="R81" s="1186"/>
    </row>
    <row r="82" spans="3:18" ht="16.5" customHeight="1">
      <c r="C82" s="1192">
        <v>612</v>
      </c>
      <c r="D82" s="1178"/>
      <c r="E82" s="1274">
        <v>5</v>
      </c>
      <c r="F82" s="1177">
        <v>5</v>
      </c>
      <c r="G82" s="1177">
        <v>5</v>
      </c>
      <c r="H82" s="1178">
        <v>0</v>
      </c>
      <c r="I82" s="1198"/>
      <c r="J82" s="1185"/>
      <c r="K82" s="1185"/>
      <c r="L82" s="1185"/>
      <c r="M82" s="1185"/>
      <c r="N82" s="1185"/>
      <c r="O82" s="1185"/>
      <c r="P82" s="1185"/>
      <c r="Q82" s="1185"/>
      <c r="R82" s="1186"/>
    </row>
    <row r="83" spans="3:18" ht="16.5" customHeight="1" hidden="1">
      <c r="C83" s="1192"/>
      <c r="D83" s="1178"/>
      <c r="E83" s="1274"/>
      <c r="F83" s="1177"/>
      <c r="G83" s="1177"/>
      <c r="H83" s="1178"/>
      <c r="I83" s="1198"/>
      <c r="J83" s="1185"/>
      <c r="K83" s="1185"/>
      <c r="L83" s="1185"/>
      <c r="M83" s="1185"/>
      <c r="N83" s="1185"/>
      <c r="O83" s="1185"/>
      <c r="P83" s="1185"/>
      <c r="Q83" s="1185"/>
      <c r="R83" s="1186"/>
    </row>
    <row r="84" spans="3:18" ht="16.5" customHeight="1" hidden="1">
      <c r="C84" s="1192"/>
      <c r="D84" s="1178"/>
      <c r="E84" s="1274"/>
      <c r="F84" s="1177"/>
      <c r="G84" s="1177"/>
      <c r="H84" s="1178"/>
      <c r="I84" s="1198"/>
      <c r="J84" s="1185"/>
      <c r="K84" s="1185"/>
      <c r="L84" s="1185"/>
      <c r="M84" s="1185"/>
      <c r="N84" s="1185"/>
      <c r="O84" s="1185"/>
      <c r="P84" s="1185"/>
      <c r="Q84" s="1185"/>
      <c r="R84" s="1186"/>
    </row>
    <row r="85" spans="3:18" ht="16.5" customHeight="1" thickBot="1">
      <c r="C85" s="1243"/>
      <c r="D85" s="1247"/>
      <c r="E85" s="1277"/>
      <c r="F85" s="1188"/>
      <c r="G85" s="1188"/>
      <c r="H85" s="1189"/>
      <c r="I85" s="1198"/>
      <c r="J85" s="1185"/>
      <c r="K85" s="1185"/>
      <c r="L85" s="1185"/>
      <c r="M85" s="1185"/>
      <c r="N85" s="1185"/>
      <c r="O85" s="1185"/>
      <c r="P85" s="1185"/>
      <c r="Q85" s="1185"/>
      <c r="R85" s="1186"/>
    </row>
    <row r="86" spans="2:18" ht="16.5" customHeight="1">
      <c r="B86" s="1153" t="s">
        <v>128</v>
      </c>
      <c r="C86" s="1195"/>
      <c r="D86" s="1180"/>
      <c r="E86" s="1196">
        <f>SUM(E71:E85)</f>
        <v>97</v>
      </c>
      <c r="F86" s="1164">
        <f>SUM(F71:F85)</f>
        <v>108</v>
      </c>
      <c r="G86" s="1164">
        <f>SUM(G71:G85)</f>
        <v>107</v>
      </c>
      <c r="H86" s="1197">
        <v>0</v>
      </c>
      <c r="I86" s="1278"/>
      <c r="J86" s="1279"/>
      <c r="K86" s="1279"/>
      <c r="L86" s="1279"/>
      <c r="M86" s="1279"/>
      <c r="N86" s="1279"/>
      <c r="O86" s="1279"/>
      <c r="P86" s="1280"/>
      <c r="Q86" s="1280"/>
      <c r="R86" s="1251"/>
    </row>
    <row r="87" spans="2:18" ht="16.5" customHeight="1">
      <c r="B87" s="1153" t="s">
        <v>129</v>
      </c>
      <c r="C87" s="1195"/>
      <c r="D87" s="1180"/>
      <c r="E87" s="1198">
        <f>E88-E86</f>
        <v>31</v>
      </c>
      <c r="F87" s="1185">
        <f>F88-F86</f>
        <v>20</v>
      </c>
      <c r="G87" s="1185">
        <f>G88-G86</f>
        <v>21</v>
      </c>
      <c r="H87" s="1186"/>
      <c r="I87" s="1278"/>
      <c r="J87" s="1280"/>
      <c r="K87" s="1280"/>
      <c r="L87" s="1280"/>
      <c r="M87" s="1280"/>
      <c r="N87" s="1280"/>
      <c r="O87" s="1280"/>
      <c r="P87" s="1280"/>
      <c r="Q87" s="1280"/>
      <c r="R87" s="1251"/>
    </row>
    <row r="88" spans="2:18" ht="16.5" customHeight="1" thickBot="1">
      <c r="B88" s="1153" t="s">
        <v>28</v>
      </c>
      <c r="C88" s="1195"/>
      <c r="D88" s="1180"/>
      <c r="E88" s="1199">
        <f>MAX($E$86:$G$86)*0.185+MAX($E$86:$G$86)</f>
        <v>128</v>
      </c>
      <c r="F88" s="1200">
        <f>MAX($E$86:$G$86)*0.185+MAX($E$86:$G$86)</f>
        <v>128</v>
      </c>
      <c r="G88" s="1200">
        <f>MAX($E$86:$G$86)*0.185+MAX($E$86:$G$86)</f>
        <v>128</v>
      </c>
      <c r="H88" s="1201"/>
      <c r="I88" s="1278"/>
      <c r="J88" s="1280"/>
      <c r="K88" s="1280"/>
      <c r="L88" s="1280"/>
      <c r="M88" s="1280"/>
      <c r="N88" s="1280"/>
      <c r="O88" s="1280"/>
      <c r="P88" s="1280"/>
      <c r="Q88" s="1280"/>
      <c r="R88" s="1251"/>
    </row>
    <row r="89" spans="2:18" ht="16.5" customHeight="1" thickBot="1">
      <c r="B89" s="1153" t="s">
        <v>130</v>
      </c>
      <c r="C89" s="1202"/>
      <c r="D89" s="1185"/>
      <c r="E89" s="1185"/>
      <c r="F89" s="1185"/>
      <c r="G89" s="1185"/>
      <c r="H89" s="1185"/>
      <c r="I89" s="1204"/>
      <c r="J89" s="1207"/>
      <c r="K89" s="1207"/>
      <c r="L89" s="1207"/>
      <c r="M89" s="1207"/>
      <c r="N89" s="1207"/>
      <c r="O89" s="1207"/>
      <c r="P89" s="1207"/>
      <c r="Q89" s="1207"/>
      <c r="R89" s="1208"/>
    </row>
    <row r="90" spans="3:8" ht="16.5" customHeight="1">
      <c r="C90" s="1202"/>
      <c r="D90" s="1185"/>
      <c r="E90" s="1185"/>
      <c r="F90" s="1185"/>
      <c r="G90" s="1185"/>
      <c r="H90" s="1185"/>
    </row>
    <row r="91" spans="2:8" ht="16.5" customHeight="1">
      <c r="B91" s="1153"/>
      <c r="C91" s="1202"/>
      <c r="D91" s="1185"/>
      <c r="E91" s="1185"/>
      <c r="F91" s="1185"/>
      <c r="G91" s="1185"/>
      <c r="H91" s="1185"/>
    </row>
    <row r="92" spans="2:8" ht="16.5" customHeight="1" thickBot="1">
      <c r="B92" s="1153" t="s">
        <v>229</v>
      </c>
      <c r="C92" s="1202"/>
      <c r="D92" s="1185"/>
      <c r="E92" s="1185"/>
      <c r="F92" s="1185"/>
      <c r="G92" s="1185"/>
      <c r="H92" s="1185"/>
    </row>
    <row r="93" spans="2:18" ht="16.5" customHeight="1" thickBot="1">
      <c r="B93" s="1153"/>
      <c r="C93" s="1559" t="s">
        <v>230</v>
      </c>
      <c r="D93" s="1560"/>
      <c r="E93" s="1560"/>
      <c r="F93" s="1560"/>
      <c r="G93" s="1560"/>
      <c r="H93" s="1560"/>
      <c r="I93" s="1560"/>
      <c r="J93" s="1560"/>
      <c r="K93" s="1560"/>
      <c r="L93" s="1560"/>
      <c r="M93" s="1560"/>
      <c r="N93" s="1560"/>
      <c r="O93" s="1560"/>
      <c r="P93" s="1560"/>
      <c r="Q93" s="1560"/>
      <c r="R93" s="1561"/>
    </row>
    <row r="94" spans="2:18" ht="16.5" customHeight="1" hidden="1" thickBot="1">
      <c r="B94" s="1212"/>
      <c r="C94" s="1212"/>
      <c r="D94" s="1212"/>
      <c r="E94" s="1212"/>
      <c r="F94" s="1212"/>
      <c r="G94" s="1212"/>
      <c r="H94" s="1212"/>
      <c r="I94" s="1212"/>
      <c r="J94" s="1212"/>
      <c r="K94" s="1212"/>
      <c r="L94" s="1212"/>
      <c r="M94" s="1212"/>
      <c r="N94" s="1212"/>
      <c r="O94" s="1212"/>
      <c r="P94" s="1212"/>
      <c r="Q94" s="1212"/>
      <c r="R94" s="1212"/>
    </row>
    <row r="95" spans="2:18" ht="16.5" customHeight="1" hidden="1" thickBot="1">
      <c r="B95" s="1281"/>
      <c r="C95" s="1162"/>
      <c r="D95" s="863"/>
      <c r="E95" s="1282" t="s">
        <v>86</v>
      </c>
      <c r="F95" s="1283"/>
      <c r="G95" s="1283"/>
      <c r="H95" s="1284"/>
      <c r="I95" s="862" t="s">
        <v>121</v>
      </c>
      <c r="J95" s="862"/>
      <c r="K95" s="862"/>
      <c r="L95" s="862"/>
      <c r="M95" s="862"/>
      <c r="N95" s="862"/>
      <c r="O95" s="862"/>
      <c r="P95" s="862"/>
      <c r="Q95" s="862"/>
      <c r="R95" s="862"/>
    </row>
    <row r="96" spans="2:18" ht="16.5" customHeight="1" hidden="1" thickBot="1">
      <c r="B96" s="1153"/>
      <c r="C96" s="1165" t="s">
        <v>135</v>
      </c>
      <c r="D96" s="1285"/>
      <c r="E96" s="1168" t="s">
        <v>88</v>
      </c>
      <c r="F96" s="1169" t="s">
        <v>89</v>
      </c>
      <c r="G96" s="1169" t="s">
        <v>90</v>
      </c>
      <c r="H96" s="1170" t="s">
        <v>91</v>
      </c>
      <c r="I96" s="1286"/>
      <c r="J96" s="1287"/>
      <c r="K96" s="1287"/>
      <c r="L96" s="1287"/>
      <c r="M96" s="1287"/>
      <c r="N96" s="1287"/>
      <c r="O96" s="1287"/>
      <c r="P96" s="1287"/>
      <c r="Q96" s="1287"/>
      <c r="R96" s="1287"/>
    </row>
    <row r="97" spans="3:18" ht="16.5" customHeight="1" hidden="1">
      <c r="C97" s="1288"/>
      <c r="D97" s="1289">
        <v>0</v>
      </c>
      <c r="E97" s="1176"/>
      <c r="F97" s="1177">
        <v>0</v>
      </c>
      <c r="G97" s="1177">
        <v>0</v>
      </c>
      <c r="H97" s="1178">
        <v>0</v>
      </c>
      <c r="I97" s="1290"/>
      <c r="J97" s="1291"/>
      <c r="K97" s="1291"/>
      <c r="L97" s="1291"/>
      <c r="M97" s="1291"/>
      <c r="N97" s="1291"/>
      <c r="O97" s="1291"/>
      <c r="P97" s="1291"/>
      <c r="Q97" s="1291"/>
      <c r="R97" s="1291"/>
    </row>
    <row r="98" spans="3:18" ht="16.5" customHeight="1" hidden="1" thickBot="1">
      <c r="C98" s="1292">
        <v>0</v>
      </c>
      <c r="D98" s="1293">
        <v>0</v>
      </c>
      <c r="E98" s="1245">
        <v>0</v>
      </c>
      <c r="F98" s="1246">
        <v>0</v>
      </c>
      <c r="G98" s="1246">
        <v>0</v>
      </c>
      <c r="H98" s="1247">
        <v>0</v>
      </c>
      <c r="I98" s="1294"/>
      <c r="J98" s="1295"/>
      <c r="K98" s="1295"/>
      <c r="L98" s="1295"/>
      <c r="M98" s="1295"/>
      <c r="N98" s="1295"/>
      <c r="O98" s="1295"/>
      <c r="P98" s="1295"/>
      <c r="Q98" s="1295"/>
      <c r="R98" s="1295"/>
    </row>
    <row r="99" spans="3:18" ht="16.5" customHeight="1" hidden="1">
      <c r="C99" s="1202"/>
      <c r="D99" s="1185"/>
      <c r="E99" s="1198"/>
      <c r="F99" s="1185"/>
      <c r="G99" s="1185"/>
      <c r="H99" s="1185"/>
      <c r="I99" s="1198"/>
      <c r="J99" s="1185"/>
      <c r="K99" s="1185"/>
      <c r="L99" s="1185"/>
      <c r="M99" s="1185"/>
      <c r="N99" s="1185"/>
      <c r="O99" s="1185"/>
      <c r="P99" s="1185"/>
      <c r="Q99" s="1185"/>
      <c r="R99" s="1185"/>
    </row>
    <row r="100" spans="2:18" ht="16.5" customHeight="1" hidden="1" thickBot="1">
      <c r="B100" s="1266" t="s">
        <v>28</v>
      </c>
      <c r="C100" s="1202"/>
      <c r="D100" s="1185"/>
      <c r="E100" s="1199">
        <v>0</v>
      </c>
      <c r="F100" s="1200">
        <v>0</v>
      </c>
      <c r="G100" s="1200">
        <v>0</v>
      </c>
      <c r="H100" s="1200">
        <v>0</v>
      </c>
      <c r="I100" s="1199"/>
      <c r="J100" s="1200"/>
      <c r="K100" s="1200"/>
      <c r="L100" s="1200"/>
      <c r="M100" s="1200"/>
      <c r="N100" s="1200"/>
      <c r="O100" s="1200"/>
      <c r="P100" s="1200"/>
      <c r="Q100" s="1200"/>
      <c r="R100" s="1200"/>
    </row>
    <row r="101" ht="16.5" customHeight="1" hidden="1"/>
    <row r="102" ht="16.5" customHeight="1" hidden="1">
      <c r="B102" s="1156" t="s">
        <v>78</v>
      </c>
    </row>
    <row r="103" ht="16.5" customHeight="1" hidden="1">
      <c r="B103" s="1156" t="s">
        <v>144</v>
      </c>
    </row>
    <row r="104" ht="16.5" customHeight="1" hidden="1">
      <c r="B104" s="1156" t="s">
        <v>145</v>
      </c>
    </row>
    <row r="105" ht="16.5" customHeight="1" hidden="1"/>
    <row r="106" ht="16.5" customHeight="1" hidden="1"/>
    <row r="108" spans="2:18" ht="16.5" customHeight="1">
      <c r="B108" s="1153" t="s">
        <v>118</v>
      </c>
      <c r="C108" s="1154"/>
      <c r="D108" s="1155"/>
      <c r="E108" s="1155"/>
      <c r="F108" s="1155"/>
      <c r="G108" s="1155"/>
      <c r="H108" s="1155"/>
      <c r="I108" s="1155"/>
      <c r="J108" s="1155"/>
      <c r="K108" s="1155"/>
      <c r="L108" s="1155"/>
      <c r="M108" s="1155"/>
      <c r="N108" s="1155"/>
      <c r="O108" s="1155"/>
      <c r="P108" s="1155"/>
      <c r="Q108" s="1155"/>
      <c r="R108" s="1155"/>
    </row>
    <row r="109" spans="2:18" ht="16.5" customHeight="1">
      <c r="B109" s="1153" t="s">
        <v>221</v>
      </c>
      <c r="C109" s="1154"/>
      <c r="D109" s="1155"/>
      <c r="E109" s="1155"/>
      <c r="F109" s="1155"/>
      <c r="G109" s="1155"/>
      <c r="H109" s="1155"/>
      <c r="I109" s="1155"/>
      <c r="J109" s="1155"/>
      <c r="K109" s="1155"/>
      <c r="L109" s="1155"/>
      <c r="M109" s="1155"/>
      <c r="N109" s="1155"/>
      <c r="O109" s="1155"/>
      <c r="P109" s="1155"/>
      <c r="Q109" s="1155"/>
      <c r="R109" s="1155"/>
    </row>
    <row r="111" spans="2:18" ht="16.5" customHeight="1">
      <c r="B111" s="1153" t="s">
        <v>148</v>
      </c>
      <c r="J111" s="1268"/>
      <c r="K111" s="1268"/>
      <c r="L111" s="1268"/>
      <c r="M111" s="1268"/>
      <c r="N111" s="1268"/>
      <c r="O111" s="1268"/>
      <c r="P111" s="1268"/>
      <c r="Q111" s="1268"/>
      <c r="R111" s="1268"/>
    </row>
    <row r="112" spans="9:18" ht="16.5" customHeight="1">
      <c r="I112" s="1296"/>
      <c r="J112" s="1296"/>
      <c r="K112" s="1296"/>
      <c r="L112" s="1296"/>
      <c r="M112" s="1296"/>
      <c r="N112" s="1296"/>
      <c r="O112" s="1296"/>
      <c r="P112" s="1296"/>
      <c r="Q112" s="1296"/>
      <c r="R112" s="1296"/>
    </row>
    <row r="113" spans="2:18" ht="16.5" customHeight="1" thickBot="1">
      <c r="B113" s="1153" t="s">
        <v>222</v>
      </c>
      <c r="I113" s="1156"/>
      <c r="J113" s="1156"/>
      <c r="K113" s="1156"/>
      <c r="L113" s="1156"/>
      <c r="M113" s="1156"/>
      <c r="N113" s="1156"/>
      <c r="O113" s="1156"/>
      <c r="P113" s="1156"/>
      <c r="R113" s="1156"/>
    </row>
    <row r="114" spans="3:18" ht="16.5" customHeight="1" thickBot="1">
      <c r="C114" s="1162"/>
      <c r="D114" s="863"/>
      <c r="E114" s="1559" t="s">
        <v>86</v>
      </c>
      <c r="F114" s="1560"/>
      <c r="G114" s="1560"/>
      <c r="H114" s="1561"/>
      <c r="I114" s="1554"/>
      <c r="J114" s="1555"/>
      <c r="K114" s="1555"/>
      <c r="L114" s="1555"/>
      <c r="M114" s="1555"/>
      <c r="N114" s="1555"/>
      <c r="O114" s="1555"/>
      <c r="P114" s="1555"/>
      <c r="Q114" s="1555"/>
      <c r="R114" s="1556"/>
    </row>
    <row r="115" spans="2:18" ht="16.5" customHeight="1" thickBot="1">
      <c r="B115" s="1153"/>
      <c r="C115" s="1165" t="s">
        <v>135</v>
      </c>
      <c r="D115" s="1285"/>
      <c r="E115" s="1213" t="s">
        <v>88</v>
      </c>
      <c r="F115" s="1214" t="s">
        <v>223</v>
      </c>
      <c r="G115" s="1214" t="s">
        <v>90</v>
      </c>
      <c r="H115" s="1215" t="s">
        <v>91</v>
      </c>
      <c r="I115" s="1239"/>
      <c r="J115" s="1240"/>
      <c r="K115" s="1240"/>
      <c r="L115" s="1240"/>
      <c r="M115" s="1240"/>
      <c r="N115" s="1240"/>
      <c r="O115" s="1240"/>
      <c r="P115" s="1240"/>
      <c r="Q115" s="1240"/>
      <c r="R115" s="1173"/>
    </row>
    <row r="116" spans="3:18" ht="16.5" customHeight="1">
      <c r="C116" s="1297" t="s">
        <v>149</v>
      </c>
      <c r="D116" s="1179"/>
      <c r="E116" s="1298">
        <v>24</v>
      </c>
      <c r="F116" s="1299">
        <v>26</v>
      </c>
      <c r="G116" s="1299">
        <v>30</v>
      </c>
      <c r="H116" s="1175">
        <v>3</v>
      </c>
      <c r="I116" s="1249"/>
      <c r="J116" s="1180"/>
      <c r="K116" s="1180"/>
      <c r="L116" s="1180"/>
      <c r="M116" s="1180"/>
      <c r="N116" s="1180"/>
      <c r="O116" s="1180"/>
      <c r="P116" s="1180"/>
      <c r="Q116" s="1180"/>
      <c r="R116" s="1186"/>
    </row>
    <row r="117" spans="3:18" ht="16.5" customHeight="1">
      <c r="C117" s="1192" t="s">
        <v>328</v>
      </c>
      <c r="D117" s="1183"/>
      <c r="E117" s="1176">
        <v>18</v>
      </c>
      <c r="F117" s="1177">
        <v>19</v>
      </c>
      <c r="G117" s="1177">
        <v>19</v>
      </c>
      <c r="H117" s="1178"/>
      <c r="I117" s="1198"/>
      <c r="J117" s="1185"/>
      <c r="K117" s="1185"/>
      <c r="L117" s="1185"/>
      <c r="M117" s="1185"/>
      <c r="N117" s="1185"/>
      <c r="O117" s="1185"/>
      <c r="P117" s="1185"/>
      <c r="Q117" s="1185"/>
      <c r="R117" s="1186"/>
    </row>
    <row r="118" spans="3:18" ht="16.5" customHeight="1">
      <c r="C118" s="1192" t="s">
        <v>308</v>
      </c>
      <c r="D118" s="1183"/>
      <c r="E118" s="1176">
        <v>10</v>
      </c>
      <c r="F118" s="1177">
        <v>15</v>
      </c>
      <c r="G118" s="1177">
        <v>15</v>
      </c>
      <c r="H118" s="1178">
        <v>2</v>
      </c>
      <c r="I118" s="1198"/>
      <c r="J118" s="1185"/>
      <c r="K118" s="1185"/>
      <c r="L118" s="1185"/>
      <c r="M118" s="1185"/>
      <c r="N118" s="1185"/>
      <c r="O118" s="1185"/>
      <c r="P118" s="1185"/>
      <c r="Q118" s="1185"/>
      <c r="R118" s="1186"/>
    </row>
    <row r="119" spans="3:18" ht="16.5" customHeight="1">
      <c r="C119" s="1192">
        <v>201</v>
      </c>
      <c r="D119" s="1183"/>
      <c r="E119" s="1176">
        <v>2</v>
      </c>
      <c r="F119" s="1177">
        <v>2</v>
      </c>
      <c r="G119" s="1177">
        <v>2</v>
      </c>
      <c r="H119" s="1178"/>
      <c r="I119" s="1198"/>
      <c r="J119" s="1185"/>
      <c r="K119" s="1185"/>
      <c r="L119" s="1185"/>
      <c r="M119" s="1185"/>
      <c r="N119" s="1185"/>
      <c r="O119" s="1185"/>
      <c r="P119" s="1185"/>
      <c r="Q119" s="1185"/>
      <c r="R119" s="1186"/>
    </row>
    <row r="120" spans="3:18" ht="16.5" customHeight="1">
      <c r="C120" s="1192">
        <v>206</v>
      </c>
      <c r="D120" s="1183"/>
      <c r="E120" s="1176">
        <v>3</v>
      </c>
      <c r="F120" s="1177">
        <v>3</v>
      </c>
      <c r="G120" s="1177">
        <v>3</v>
      </c>
      <c r="H120" s="1178"/>
      <c r="I120" s="1198"/>
      <c r="J120" s="1185"/>
      <c r="K120" s="1185"/>
      <c r="L120" s="1185"/>
      <c r="M120" s="1185"/>
      <c r="N120" s="1185"/>
      <c r="O120" s="1185"/>
      <c r="P120" s="1185"/>
      <c r="Q120" s="1185"/>
      <c r="R120" s="1186"/>
    </row>
    <row r="121" spans="3:18" ht="16.5" customHeight="1">
      <c r="C121" s="1192">
        <v>251</v>
      </c>
      <c r="D121" s="1183"/>
      <c r="E121" s="1176">
        <v>10</v>
      </c>
      <c r="F121" s="1177">
        <v>10</v>
      </c>
      <c r="G121" s="1177">
        <v>10</v>
      </c>
      <c r="H121" s="1178">
        <v>2</v>
      </c>
      <c r="I121" s="1198"/>
      <c r="J121" s="1185"/>
      <c r="K121" s="1185"/>
      <c r="L121" s="1185"/>
      <c r="M121" s="1185"/>
      <c r="N121" s="1185"/>
      <c r="O121" s="1185"/>
      <c r="P121" s="1185"/>
      <c r="Q121" s="1185"/>
      <c r="R121" s="1186"/>
    </row>
    <row r="122" spans="3:18" ht="16.5" customHeight="1">
      <c r="C122" s="1192">
        <v>252</v>
      </c>
      <c r="D122" s="1183"/>
      <c r="E122" s="1176">
        <v>2</v>
      </c>
      <c r="F122" s="1177">
        <v>2</v>
      </c>
      <c r="G122" s="1177">
        <v>2</v>
      </c>
      <c r="H122" s="1178"/>
      <c r="I122" s="1198"/>
      <c r="J122" s="1185"/>
      <c r="K122" s="1185"/>
      <c r="L122" s="1185"/>
      <c r="M122" s="1185"/>
      <c r="N122" s="1185"/>
      <c r="O122" s="1185"/>
      <c r="P122" s="1185"/>
      <c r="Q122" s="1185"/>
      <c r="R122" s="1186"/>
    </row>
    <row r="123" spans="3:18" ht="16.5" customHeight="1">
      <c r="C123" s="1192">
        <v>485</v>
      </c>
      <c r="D123" s="1183"/>
      <c r="E123" s="1176">
        <v>5</v>
      </c>
      <c r="F123" s="1177">
        <v>5</v>
      </c>
      <c r="G123" s="1177">
        <v>5</v>
      </c>
      <c r="H123" s="1178"/>
      <c r="I123" s="1198"/>
      <c r="J123" s="1185"/>
      <c r="K123" s="1185"/>
      <c r="L123" s="1185"/>
      <c r="M123" s="1185"/>
      <c r="N123" s="1185"/>
      <c r="O123" s="1185"/>
      <c r="P123" s="1185"/>
      <c r="Q123" s="1185"/>
      <c r="R123" s="1186"/>
    </row>
    <row r="124" spans="3:18" ht="16.5" customHeight="1">
      <c r="C124" s="1192">
        <v>686</v>
      </c>
      <c r="D124" s="1183"/>
      <c r="E124" s="1176">
        <v>2</v>
      </c>
      <c r="F124" s="1177">
        <v>2</v>
      </c>
      <c r="G124" s="1177">
        <v>2</v>
      </c>
      <c r="H124" s="1178"/>
      <c r="I124" s="1198"/>
      <c r="J124" s="1185"/>
      <c r="K124" s="1185"/>
      <c r="L124" s="1185"/>
      <c r="M124" s="1185"/>
      <c r="N124" s="1185"/>
      <c r="O124" s="1185"/>
      <c r="P124" s="1185"/>
      <c r="Q124" s="1185"/>
      <c r="R124" s="1186"/>
    </row>
    <row r="125" spans="3:18" ht="16.5" customHeight="1" hidden="1">
      <c r="C125" s="1192"/>
      <c r="D125" s="1183"/>
      <c r="E125" s="1176"/>
      <c r="F125" s="1177"/>
      <c r="G125" s="1177"/>
      <c r="H125" s="1178"/>
      <c r="I125" s="1198"/>
      <c r="J125" s="1185"/>
      <c r="K125" s="1185"/>
      <c r="L125" s="1185"/>
      <c r="M125" s="1185"/>
      <c r="N125" s="1185"/>
      <c r="O125" s="1185"/>
      <c r="P125" s="1185"/>
      <c r="Q125" s="1185"/>
      <c r="R125" s="1186"/>
    </row>
    <row r="126" spans="3:18" ht="16.5" customHeight="1" hidden="1">
      <c r="C126" s="1192"/>
      <c r="D126" s="1183"/>
      <c r="E126" s="1176"/>
      <c r="F126" s="1177"/>
      <c r="G126" s="1177"/>
      <c r="H126" s="1178"/>
      <c r="I126" s="1198"/>
      <c r="J126" s="1185"/>
      <c r="K126" s="1185"/>
      <c r="L126" s="1185"/>
      <c r="M126" s="1185"/>
      <c r="N126" s="1185"/>
      <c r="O126" s="1185"/>
      <c r="P126" s="1185"/>
      <c r="Q126" s="1185"/>
      <c r="R126" s="1186"/>
    </row>
    <row r="127" spans="3:18" ht="16.5" customHeight="1" hidden="1">
      <c r="C127" s="1192"/>
      <c r="D127" s="1183"/>
      <c r="E127" s="1176"/>
      <c r="F127" s="1177"/>
      <c r="G127" s="1177"/>
      <c r="H127" s="1178"/>
      <c r="I127" s="1198"/>
      <c r="J127" s="1185"/>
      <c r="K127" s="1185"/>
      <c r="L127" s="1185"/>
      <c r="M127" s="1185"/>
      <c r="N127" s="1185"/>
      <c r="O127" s="1185"/>
      <c r="P127" s="1185"/>
      <c r="Q127" s="1185"/>
      <c r="R127" s="1186"/>
    </row>
    <row r="128" spans="3:18" ht="16.5" customHeight="1" hidden="1">
      <c r="C128" s="1192"/>
      <c r="D128" s="1183"/>
      <c r="E128" s="1176"/>
      <c r="F128" s="1177"/>
      <c r="G128" s="1177"/>
      <c r="H128" s="1178"/>
      <c r="I128" s="1198"/>
      <c r="J128" s="1185"/>
      <c r="K128" s="1185"/>
      <c r="L128" s="1185"/>
      <c r="M128" s="1185"/>
      <c r="N128" s="1185"/>
      <c r="O128" s="1185"/>
      <c r="P128" s="1185"/>
      <c r="Q128" s="1185"/>
      <c r="R128" s="1186"/>
    </row>
    <row r="129" spans="3:18" ht="16.5" customHeight="1" hidden="1">
      <c r="C129" s="1192"/>
      <c r="D129" s="1183"/>
      <c r="E129" s="1176"/>
      <c r="F129" s="1177"/>
      <c r="G129" s="1177"/>
      <c r="H129" s="1178"/>
      <c r="I129" s="1198"/>
      <c r="J129" s="1185"/>
      <c r="K129" s="1185"/>
      <c r="L129" s="1185"/>
      <c r="M129" s="1185"/>
      <c r="N129" s="1185"/>
      <c r="O129" s="1185"/>
      <c r="P129" s="1185"/>
      <c r="Q129" s="1185"/>
      <c r="R129" s="1186"/>
    </row>
    <row r="130" spans="3:18" ht="16.5" customHeight="1" hidden="1">
      <c r="C130" s="1192"/>
      <c r="D130" s="1183"/>
      <c r="E130" s="1176"/>
      <c r="F130" s="1177"/>
      <c r="G130" s="1177"/>
      <c r="H130" s="1178"/>
      <c r="I130" s="1198"/>
      <c r="J130" s="1185"/>
      <c r="K130" s="1185"/>
      <c r="L130" s="1185"/>
      <c r="M130" s="1185"/>
      <c r="N130" s="1185"/>
      <c r="O130" s="1185"/>
      <c r="P130" s="1185"/>
      <c r="Q130" s="1185"/>
      <c r="R130" s="1186"/>
    </row>
    <row r="131" spans="3:18" ht="16.5" customHeight="1" hidden="1">
      <c r="C131" s="1192"/>
      <c r="D131" s="1183"/>
      <c r="E131" s="1176"/>
      <c r="F131" s="1177"/>
      <c r="G131" s="1177"/>
      <c r="H131" s="1178"/>
      <c r="I131" s="1198"/>
      <c r="J131" s="1185"/>
      <c r="K131" s="1185"/>
      <c r="L131" s="1185"/>
      <c r="M131" s="1185"/>
      <c r="N131" s="1185"/>
      <c r="O131" s="1185"/>
      <c r="P131" s="1185"/>
      <c r="Q131" s="1185"/>
      <c r="R131" s="1186"/>
    </row>
    <row r="132" spans="3:18" ht="16.5" customHeight="1" hidden="1">
      <c r="C132" s="1192"/>
      <c r="D132" s="1183"/>
      <c r="E132" s="1176"/>
      <c r="F132" s="1177"/>
      <c r="G132" s="1177"/>
      <c r="H132" s="1178"/>
      <c r="I132" s="1198"/>
      <c r="J132" s="1185"/>
      <c r="K132" s="1185"/>
      <c r="L132" s="1185"/>
      <c r="M132" s="1185"/>
      <c r="N132" s="1185"/>
      <c r="O132" s="1185"/>
      <c r="P132" s="1185"/>
      <c r="Q132" s="1185"/>
      <c r="R132" s="1186"/>
    </row>
    <row r="133" spans="3:18" ht="16.5" customHeight="1" hidden="1">
      <c r="C133" s="1192"/>
      <c r="D133" s="1183"/>
      <c r="E133" s="1176"/>
      <c r="F133" s="1177"/>
      <c r="G133" s="1177"/>
      <c r="H133" s="1178"/>
      <c r="I133" s="1198"/>
      <c r="J133" s="1185"/>
      <c r="K133" s="1185"/>
      <c r="L133" s="1185"/>
      <c r="M133" s="1185"/>
      <c r="N133" s="1185"/>
      <c r="O133" s="1185"/>
      <c r="P133" s="1185"/>
      <c r="Q133" s="1185"/>
      <c r="R133" s="1186"/>
    </row>
    <row r="134" spans="3:18" ht="16.5" customHeight="1" hidden="1">
      <c r="C134" s="1192"/>
      <c r="D134" s="1183"/>
      <c r="E134" s="1176"/>
      <c r="F134" s="1177"/>
      <c r="G134" s="1177"/>
      <c r="H134" s="1178"/>
      <c r="I134" s="1198"/>
      <c r="J134" s="1185"/>
      <c r="K134" s="1185"/>
      <c r="L134" s="1185"/>
      <c r="M134" s="1185"/>
      <c r="N134" s="1185"/>
      <c r="O134" s="1185"/>
      <c r="P134" s="1185"/>
      <c r="Q134" s="1185"/>
      <c r="R134" s="1186"/>
    </row>
    <row r="135" spans="3:18" ht="16.5" customHeight="1" thickBot="1">
      <c r="C135" s="1243"/>
      <c r="D135" s="1190"/>
      <c r="E135" s="1245"/>
      <c r="F135" s="1188"/>
      <c r="G135" s="1188"/>
      <c r="H135" s="1247"/>
      <c r="I135" s="1198"/>
      <c r="J135" s="1185"/>
      <c r="K135" s="1185"/>
      <c r="L135" s="1185"/>
      <c r="M135" s="1185"/>
      <c r="N135" s="1185"/>
      <c r="O135" s="1185"/>
      <c r="P135" s="1185"/>
      <c r="Q135" s="1185"/>
      <c r="R135" s="1186"/>
    </row>
    <row r="136" spans="2:18" ht="16.5" customHeight="1">
      <c r="B136" s="1153" t="s">
        <v>128</v>
      </c>
      <c r="C136" s="1195"/>
      <c r="D136" s="1180"/>
      <c r="E136" s="1196">
        <f>SUM(E116:E124)</f>
        <v>76</v>
      </c>
      <c r="F136" s="1164">
        <f>SUM(F116:F124)</f>
        <v>84</v>
      </c>
      <c r="G136" s="1164">
        <f>SUM(G116:G124)+G147</f>
        <v>92</v>
      </c>
      <c r="H136" s="1197">
        <v>5</v>
      </c>
      <c r="I136" s="1198"/>
      <c r="J136" s="1185"/>
      <c r="K136" s="1185"/>
      <c r="L136" s="1185"/>
      <c r="M136" s="1185"/>
      <c r="N136" s="1185"/>
      <c r="O136" s="1185"/>
      <c r="P136" s="1185"/>
      <c r="Q136" s="1185"/>
      <c r="R136" s="1186"/>
    </row>
    <row r="137" spans="2:18" ht="16.5" customHeight="1">
      <c r="B137" s="1153" t="s">
        <v>129</v>
      </c>
      <c r="C137" s="1195"/>
      <c r="D137" s="1180"/>
      <c r="E137" s="1198">
        <f>E138-E136</f>
        <v>33</v>
      </c>
      <c r="F137" s="1185">
        <f>F138-F136</f>
        <v>25</v>
      </c>
      <c r="G137" s="1185">
        <f>G138-G136</f>
        <v>17</v>
      </c>
      <c r="H137" s="1186"/>
      <c r="I137" s="1198"/>
      <c r="J137" s="1185"/>
      <c r="K137" s="1185"/>
      <c r="L137" s="1185"/>
      <c r="M137" s="1185"/>
      <c r="N137" s="1185"/>
      <c r="O137" s="1185"/>
      <c r="P137" s="1185"/>
      <c r="Q137" s="1185"/>
      <c r="R137" s="1186"/>
    </row>
    <row r="138" spans="2:18" ht="16.5" customHeight="1" thickBot="1">
      <c r="B138" s="1153" t="s">
        <v>28</v>
      </c>
      <c r="C138" s="1195"/>
      <c r="D138" s="1180"/>
      <c r="E138" s="1199">
        <f>MAX($E$136:$G$136)*0.185+MAX($E$136:$G$136)</f>
        <v>109</v>
      </c>
      <c r="F138" s="1200">
        <f>MAX($E$136:$G$136)*0.185+MAX($E$136:$G$136)</f>
        <v>109</v>
      </c>
      <c r="G138" s="1200">
        <f>MAX($E$136:$G$136)*0.185+MAX($E$136:$G$136)</f>
        <v>109</v>
      </c>
      <c r="H138" s="1201"/>
      <c r="I138" s="1198"/>
      <c r="J138" s="1185"/>
      <c r="K138" s="1185"/>
      <c r="L138" s="1185"/>
      <c r="M138" s="1185"/>
      <c r="N138" s="1185"/>
      <c r="O138" s="1185"/>
      <c r="P138" s="1185"/>
      <c r="Q138" s="1185"/>
      <c r="R138" s="1186"/>
    </row>
    <row r="139" spans="2:18" ht="16.5" customHeight="1" thickBot="1">
      <c r="B139" s="1153" t="s">
        <v>130</v>
      </c>
      <c r="C139" s="1202"/>
      <c r="D139" s="1185"/>
      <c r="E139" s="1185"/>
      <c r="F139" s="1185"/>
      <c r="G139" s="1185"/>
      <c r="H139" s="1185"/>
      <c r="I139" s="1300"/>
      <c r="J139" s="1205"/>
      <c r="K139" s="1205"/>
      <c r="L139" s="1205"/>
      <c r="M139" s="1205"/>
      <c r="N139" s="1205"/>
      <c r="O139" s="1205"/>
      <c r="P139" s="1205"/>
      <c r="Q139" s="1205"/>
      <c r="R139" s="1208"/>
    </row>
    <row r="140" spans="3:8" ht="16.5" customHeight="1">
      <c r="C140" s="1202"/>
      <c r="D140" s="1185"/>
      <c r="E140" s="1185"/>
      <c r="F140" s="1185"/>
      <c r="G140" s="1185"/>
      <c r="H140" s="1185"/>
    </row>
    <row r="141" spans="2:8" ht="16.5" customHeight="1" thickBot="1">
      <c r="B141" s="1153" t="s">
        <v>231</v>
      </c>
      <c r="C141" s="1202"/>
      <c r="D141" s="1185"/>
      <c r="E141" s="1185"/>
      <c r="F141" s="1185"/>
      <c r="G141" s="1185"/>
      <c r="H141" s="1185"/>
    </row>
    <row r="142" spans="2:18" ht="16.5" customHeight="1" thickBot="1">
      <c r="B142" s="1153"/>
      <c r="C142" s="1559" t="s">
        <v>134</v>
      </c>
      <c r="D142" s="1560"/>
      <c r="E142" s="1560"/>
      <c r="F142" s="1560"/>
      <c r="G142" s="1560"/>
      <c r="H142" s="1560"/>
      <c r="I142" s="1560"/>
      <c r="J142" s="1560"/>
      <c r="K142" s="1560"/>
      <c r="L142" s="1560"/>
      <c r="M142" s="1560"/>
      <c r="N142" s="1560"/>
      <c r="O142" s="1560"/>
      <c r="P142" s="1560"/>
      <c r="Q142" s="1560"/>
      <c r="R142" s="1561"/>
    </row>
    <row r="143" spans="2:18" ht="16.5" customHeight="1" thickBot="1">
      <c r="B143" s="1281"/>
      <c r="C143" s="1162"/>
      <c r="D143" s="863"/>
      <c r="E143" s="1565" t="s">
        <v>86</v>
      </c>
      <c r="F143" s="1566"/>
      <c r="G143" s="1566"/>
      <c r="H143" s="1567"/>
      <c r="I143" s="1554"/>
      <c r="J143" s="1555"/>
      <c r="K143" s="1555"/>
      <c r="L143" s="1555"/>
      <c r="M143" s="1555"/>
      <c r="N143" s="1555"/>
      <c r="O143" s="1555"/>
      <c r="P143" s="1555"/>
      <c r="Q143" s="1555"/>
      <c r="R143" s="1556"/>
    </row>
    <row r="144" spans="2:18" ht="16.5" customHeight="1" thickBot="1">
      <c r="B144" s="1153"/>
      <c r="C144" s="1165" t="s">
        <v>135</v>
      </c>
      <c r="D144" s="1285"/>
      <c r="E144" s="1303" t="s">
        <v>88</v>
      </c>
      <c r="F144" s="1169" t="s">
        <v>89</v>
      </c>
      <c r="G144" s="1169" t="s">
        <v>90</v>
      </c>
      <c r="H144" s="1304" t="s">
        <v>91</v>
      </c>
      <c r="I144" s="1239"/>
      <c r="J144" s="1240"/>
      <c r="K144" s="1240"/>
      <c r="L144" s="1240"/>
      <c r="M144" s="1240"/>
      <c r="N144" s="1240"/>
      <c r="O144" s="1240"/>
      <c r="P144" s="1240"/>
      <c r="Q144" s="1240"/>
      <c r="R144" s="1173"/>
    </row>
    <row r="145" spans="3:18" ht="15" customHeight="1" hidden="1">
      <c r="C145" s="1288" t="s">
        <v>153</v>
      </c>
      <c r="D145" s="1289" t="s">
        <v>194</v>
      </c>
      <c r="E145" s="1298"/>
      <c r="F145" s="1299"/>
      <c r="G145" s="1299"/>
      <c r="H145" s="1175"/>
      <c r="I145" s="1249"/>
      <c r="J145" s="1180"/>
      <c r="K145" s="1180"/>
      <c r="L145" s="1180"/>
      <c r="M145" s="1180"/>
      <c r="N145" s="1180"/>
      <c r="O145" s="1180"/>
      <c r="P145" s="1180"/>
      <c r="Q145" s="1180"/>
      <c r="R145" s="1186"/>
    </row>
    <row r="146" spans="3:18" ht="16.5" customHeight="1" thickBot="1">
      <c r="C146" s="1292" t="s">
        <v>155</v>
      </c>
      <c r="D146" s="1293" t="s">
        <v>137</v>
      </c>
      <c r="E146" s="1245">
        <v>0</v>
      </c>
      <c r="F146" s="1246"/>
      <c r="G146" s="1246">
        <v>4</v>
      </c>
      <c r="H146" s="1247">
        <v>0</v>
      </c>
      <c r="I146" s="1198"/>
      <c r="J146" s="1185"/>
      <c r="K146" s="1185"/>
      <c r="L146" s="1185"/>
      <c r="M146" s="1185"/>
      <c r="N146" s="1185"/>
      <c r="O146" s="1185"/>
      <c r="P146" s="1185"/>
      <c r="Q146" s="1185"/>
      <c r="R146" s="1186"/>
    </row>
    <row r="147" spans="2:18" ht="16.5" customHeight="1" thickBot="1">
      <c r="B147" s="1266" t="s">
        <v>28</v>
      </c>
      <c r="C147" s="1202"/>
      <c r="D147" s="1180"/>
      <c r="E147" s="1199">
        <f>SUM(E145:E146)</f>
        <v>0</v>
      </c>
      <c r="F147" s="1200">
        <f>SUM(F145:F146)</f>
        <v>0</v>
      </c>
      <c r="G147" s="1200">
        <f>SUM(G145:G146)</f>
        <v>4</v>
      </c>
      <c r="H147" s="1201">
        <v>0</v>
      </c>
      <c r="I147" s="1198"/>
      <c r="J147" s="1185"/>
      <c r="K147" s="1185"/>
      <c r="L147" s="1185"/>
      <c r="M147" s="1185"/>
      <c r="N147" s="1185"/>
      <c r="O147" s="1185"/>
      <c r="P147" s="1185"/>
      <c r="Q147" s="1185"/>
      <c r="R147" s="1186"/>
    </row>
    <row r="148" spans="2:18" ht="16.5" customHeight="1" thickBot="1">
      <c r="B148" s="1266"/>
      <c r="C148" s="1202"/>
      <c r="D148" s="1180"/>
      <c r="E148" s="1185"/>
      <c r="F148" s="1185"/>
      <c r="G148" s="1185"/>
      <c r="H148" s="1185"/>
      <c r="I148" s="1199"/>
      <c r="J148" s="1200"/>
      <c r="K148" s="1200"/>
      <c r="L148" s="1200"/>
      <c r="M148" s="1200"/>
      <c r="N148" s="1200"/>
      <c r="O148" s="1200"/>
      <c r="P148" s="1200"/>
      <c r="Q148" s="1200"/>
      <c r="R148" s="1201"/>
    </row>
    <row r="149" spans="2:20" ht="16.5" customHeight="1" thickBot="1">
      <c r="B149" s="1305" t="s">
        <v>318</v>
      </c>
      <c r="I149" s="1306"/>
      <c r="J149" s="1306"/>
      <c r="K149" s="1306"/>
      <c r="L149" s="1306"/>
      <c r="M149" s="1306"/>
      <c r="N149" s="1306"/>
      <c r="O149" s="1306"/>
      <c r="P149" s="1306"/>
      <c r="Q149" s="1306"/>
      <c r="R149" s="1306"/>
      <c r="S149" s="1306"/>
      <c r="T149" s="1306"/>
    </row>
    <row r="150" spans="2:20" ht="16.5" customHeight="1">
      <c r="B150" s="1307"/>
      <c r="C150" s="1308"/>
      <c r="D150" s="862"/>
      <c r="E150" s="1562" t="s">
        <v>86</v>
      </c>
      <c r="F150" s="1563"/>
      <c r="G150" s="1563"/>
      <c r="H150" s="1564"/>
      <c r="I150" s="1310"/>
      <c r="J150" s="1309"/>
      <c r="K150" s="1309"/>
      <c r="L150" s="1309"/>
      <c r="M150" s="1309"/>
      <c r="N150" s="1309"/>
      <c r="O150" s="1309"/>
      <c r="P150" s="1309"/>
      <c r="Q150" s="1309"/>
      <c r="R150" s="1311"/>
      <c r="S150" s="1312"/>
      <c r="T150" s="1313"/>
    </row>
    <row r="151" spans="2:20" ht="16.5" customHeight="1" thickBot="1">
      <c r="B151" s="1305"/>
      <c r="C151" s="1314" t="s">
        <v>135</v>
      </c>
      <c r="D151" s="1285"/>
      <c r="E151" s="1226" t="s">
        <v>88</v>
      </c>
      <c r="F151" s="1227" t="s">
        <v>89</v>
      </c>
      <c r="G151" s="1227" t="s">
        <v>90</v>
      </c>
      <c r="H151" s="1315" t="s">
        <v>91</v>
      </c>
      <c r="I151" s="1316"/>
      <c r="J151" s="1317"/>
      <c r="K151" s="1317"/>
      <c r="L151" s="1317"/>
      <c r="M151" s="1317"/>
      <c r="N151" s="1317"/>
      <c r="O151" s="1317"/>
      <c r="P151" s="1317"/>
      <c r="Q151" s="1317"/>
      <c r="R151" s="1318"/>
      <c r="S151" s="1172"/>
      <c r="T151" s="1212"/>
    </row>
    <row r="152" spans="2:20" ht="16.5" customHeight="1" thickBot="1">
      <c r="B152" s="1305"/>
      <c r="C152" s="1414">
        <v>751</v>
      </c>
      <c r="D152" s="1415"/>
      <c r="E152" s="1298">
        <v>5</v>
      </c>
      <c r="F152" s="1319">
        <v>6</v>
      </c>
      <c r="G152" s="1299">
        <v>6</v>
      </c>
      <c r="H152" s="1320">
        <v>0</v>
      </c>
      <c r="I152" s="1316"/>
      <c r="J152" s="1317"/>
      <c r="K152" s="1317"/>
      <c r="L152" s="1317"/>
      <c r="M152" s="1317"/>
      <c r="N152" s="1317"/>
      <c r="O152" s="1317"/>
      <c r="P152" s="1317"/>
      <c r="Q152" s="1317"/>
      <c r="R152" s="1318"/>
      <c r="S152" s="1172"/>
      <c r="T152" s="1212"/>
    </row>
    <row r="153" spans="2:20" ht="16.5" customHeight="1" hidden="1" thickBot="1">
      <c r="B153" s="1305"/>
      <c r="C153" s="1321">
        <v>780</v>
      </c>
      <c r="D153" s="1201"/>
      <c r="E153" s="1236"/>
      <c r="F153" s="1237"/>
      <c r="G153" s="1237"/>
      <c r="H153" s="1238"/>
      <c r="I153" s="1322"/>
      <c r="J153" s="1323"/>
      <c r="K153" s="1323"/>
      <c r="L153" s="1323"/>
      <c r="M153" s="1323"/>
      <c r="N153" s="1323"/>
      <c r="O153" s="1323"/>
      <c r="P153" s="1323"/>
      <c r="Q153" s="1323"/>
      <c r="R153" s="1186"/>
      <c r="S153" s="1184"/>
      <c r="T153" s="1185"/>
    </row>
    <row r="154" spans="2:20" ht="16.5" customHeight="1" hidden="1" thickBot="1">
      <c r="B154" s="1305"/>
      <c r="C154" s="1321">
        <v>780</v>
      </c>
      <c r="D154" s="1201"/>
      <c r="E154" s="1176"/>
      <c r="F154" s="1177"/>
      <c r="G154" s="1177"/>
      <c r="H154" s="1178"/>
      <c r="I154" s="1322"/>
      <c r="J154" s="1323"/>
      <c r="K154" s="1323"/>
      <c r="L154" s="1323"/>
      <c r="M154" s="1323"/>
      <c r="N154" s="1323"/>
      <c r="O154" s="1323"/>
      <c r="P154" s="1323"/>
      <c r="Q154" s="1323"/>
      <c r="R154" s="1186"/>
      <c r="S154" s="1184"/>
      <c r="T154" s="1185"/>
    </row>
    <row r="155" spans="2:20" ht="16.5" customHeight="1" hidden="1" thickBot="1">
      <c r="B155" s="1324"/>
      <c r="C155" s="1325"/>
      <c r="D155" s="1200"/>
      <c r="E155" s="1245"/>
      <c r="F155" s="1246"/>
      <c r="G155" s="1246"/>
      <c r="H155" s="1247"/>
      <c r="I155" s="1322"/>
      <c r="J155" s="1323"/>
      <c r="K155" s="1323"/>
      <c r="L155" s="1323"/>
      <c r="M155" s="1323"/>
      <c r="N155" s="1323"/>
      <c r="O155" s="1323"/>
      <c r="P155" s="1323"/>
      <c r="Q155" s="1323"/>
      <c r="R155" s="1318"/>
      <c r="S155" s="1184"/>
      <c r="T155" s="1212"/>
    </row>
    <row r="156" spans="2:20" ht="16.5" customHeight="1">
      <c r="B156" s="1248" t="s">
        <v>128</v>
      </c>
      <c r="C156" s="1195"/>
      <c r="D156" s="1180"/>
      <c r="E156" s="1196">
        <v>5</v>
      </c>
      <c r="F156" s="1164">
        <v>6</v>
      </c>
      <c r="G156" s="1164">
        <v>6</v>
      </c>
      <c r="H156" s="1197">
        <f>SUM(H153:H155)</f>
        <v>0</v>
      </c>
      <c r="I156" s="1184"/>
      <c r="J156" s="1323"/>
      <c r="K156" s="1323"/>
      <c r="L156" s="1323"/>
      <c r="M156" s="1323"/>
      <c r="N156" s="1323"/>
      <c r="O156" s="1323"/>
      <c r="P156" s="1323"/>
      <c r="Q156" s="1323"/>
      <c r="R156" s="1326"/>
      <c r="S156" s="1184"/>
      <c r="T156" s="1323"/>
    </row>
    <row r="157" spans="2:20" ht="16.5" customHeight="1">
      <c r="B157" s="1248" t="s">
        <v>129</v>
      </c>
      <c r="C157" s="1195"/>
      <c r="D157" s="1180"/>
      <c r="E157" s="1198">
        <f>E158-E156</f>
        <v>2</v>
      </c>
      <c r="F157" s="1185">
        <f>F158-F156</f>
        <v>1</v>
      </c>
      <c r="G157" s="1185">
        <f>G158-G156</f>
        <v>1</v>
      </c>
      <c r="H157" s="1186"/>
      <c r="I157" s="1184"/>
      <c r="J157" s="1323"/>
      <c r="K157" s="1323"/>
      <c r="L157" s="1323"/>
      <c r="M157" s="1323"/>
      <c r="N157" s="1323"/>
      <c r="O157" s="1323"/>
      <c r="P157" s="1323"/>
      <c r="Q157" s="1323"/>
      <c r="R157" s="1326"/>
      <c r="S157" s="1184"/>
      <c r="T157" s="1323"/>
    </row>
    <row r="158" spans="2:20" ht="16.5" customHeight="1" thickBot="1">
      <c r="B158" s="1248" t="s">
        <v>28</v>
      </c>
      <c r="C158" s="1195"/>
      <c r="D158" s="1180"/>
      <c r="E158" s="1199">
        <f>MAX($E$152:$G$152)*0.185+MAX($E$152:$G$152)</f>
        <v>7</v>
      </c>
      <c r="F158" s="1200">
        <f>MAX($E$152:$G$152)*0.185+MAX($E$152:$G$152)</f>
        <v>7</v>
      </c>
      <c r="G158" s="1200">
        <f>MAX($E$152:$G$152)*0.185+MAX($E$152:$G$152)</f>
        <v>7</v>
      </c>
      <c r="H158" s="1201"/>
      <c r="I158" s="1327"/>
      <c r="J158" s="1328"/>
      <c r="K158" s="1328"/>
      <c r="L158" s="1328"/>
      <c r="M158" s="1328"/>
      <c r="N158" s="1328"/>
      <c r="O158" s="1328"/>
      <c r="P158" s="1328"/>
      <c r="Q158" s="1328"/>
      <c r="R158" s="1329"/>
      <c r="S158" s="1184"/>
      <c r="T158" s="1323"/>
    </row>
    <row r="159" spans="1:2" ht="16.5" customHeight="1">
      <c r="A159" s="1281"/>
      <c r="B159" s="1281"/>
    </row>
    <row r="160" spans="1:9" ht="16.5" customHeight="1" thickBot="1">
      <c r="A160" s="1281"/>
      <c r="B160" s="1256" t="s">
        <v>232</v>
      </c>
      <c r="C160" s="1195"/>
      <c r="D160" s="1180"/>
      <c r="E160" s="1185"/>
      <c r="F160" s="1185"/>
      <c r="G160" s="1185"/>
      <c r="H160" s="1185"/>
      <c r="I160" s="1264"/>
    </row>
    <row r="161" spans="1:18" ht="16.5" customHeight="1" thickBot="1">
      <c r="A161" s="1281"/>
      <c r="B161" s="1256"/>
      <c r="C161" s="1195"/>
      <c r="D161" s="1180"/>
      <c r="E161" s="1562" t="s">
        <v>138</v>
      </c>
      <c r="F161" s="1563"/>
      <c r="G161" s="1563"/>
      <c r="H161" s="1564"/>
      <c r="I161" s="1554"/>
      <c r="J161" s="1555"/>
      <c r="K161" s="1555"/>
      <c r="L161" s="1555"/>
      <c r="M161" s="1555"/>
      <c r="N161" s="1555"/>
      <c r="O161" s="1555"/>
      <c r="P161" s="1555"/>
      <c r="Q161" s="1555"/>
      <c r="R161" s="1556"/>
    </row>
    <row r="162" spans="1:18" ht="16.5" customHeight="1" thickBot="1">
      <c r="A162" s="1281"/>
      <c r="B162" s="1256"/>
      <c r="C162" s="1185"/>
      <c r="D162" s="1185"/>
      <c r="E162" s="1213" t="s">
        <v>88</v>
      </c>
      <c r="F162" s="1214" t="s">
        <v>89</v>
      </c>
      <c r="G162" s="1214" t="s">
        <v>90</v>
      </c>
      <c r="H162" s="1215" t="s">
        <v>91</v>
      </c>
      <c r="I162" s="1239"/>
      <c r="J162" s="1240"/>
      <c r="K162" s="1240"/>
      <c r="L162" s="1240"/>
      <c r="M162" s="1240"/>
      <c r="N162" s="1240"/>
      <c r="O162" s="1240"/>
      <c r="P162" s="1240"/>
      <c r="Q162" s="1240"/>
      <c r="R162" s="1173"/>
    </row>
    <row r="163" spans="1:18" ht="16.5" customHeight="1">
      <c r="A163" s="1281"/>
      <c r="B163" s="1263" t="s">
        <v>128</v>
      </c>
      <c r="C163" s="1263"/>
      <c r="D163" s="1212"/>
      <c r="E163" s="1196">
        <f>E136+E156</f>
        <v>81</v>
      </c>
      <c r="F163" s="1164">
        <f>F136+F156</f>
        <v>90</v>
      </c>
      <c r="G163" s="1164">
        <f>G136+G156</f>
        <v>98</v>
      </c>
      <c r="H163" s="1197">
        <f>H136+H156</f>
        <v>5</v>
      </c>
      <c r="I163" s="1198"/>
      <c r="J163" s="1185"/>
      <c r="K163" s="1185"/>
      <c r="L163" s="1185"/>
      <c r="M163" s="1185"/>
      <c r="N163" s="1185"/>
      <c r="O163" s="1185"/>
      <c r="P163" s="1185"/>
      <c r="Q163" s="1185"/>
      <c r="R163" s="1186"/>
    </row>
    <row r="164" spans="1:18" ht="16.5" customHeight="1">
      <c r="A164" s="1281"/>
      <c r="B164" s="1248" t="s">
        <v>129</v>
      </c>
      <c r="C164" s="1195"/>
      <c r="D164" s="1185"/>
      <c r="E164" s="1198">
        <f>E137+E157</f>
        <v>35</v>
      </c>
      <c r="F164" s="1185">
        <f>F137+F157</f>
        <v>26</v>
      </c>
      <c r="G164" s="1185">
        <f>G137+G157</f>
        <v>18</v>
      </c>
      <c r="H164" s="1186"/>
      <c r="I164" s="1198"/>
      <c r="J164" s="1185"/>
      <c r="K164" s="1185"/>
      <c r="L164" s="1185"/>
      <c r="M164" s="1185"/>
      <c r="N164" s="1185"/>
      <c r="O164" s="1185"/>
      <c r="P164" s="1185"/>
      <c r="Q164" s="1185"/>
      <c r="R164" s="1186"/>
    </row>
    <row r="165" spans="1:18" ht="16.5" customHeight="1" thickBot="1">
      <c r="A165" s="1281"/>
      <c r="B165" s="1248" t="s">
        <v>28</v>
      </c>
      <c r="C165" s="1195"/>
      <c r="D165" s="1180"/>
      <c r="E165" s="1199">
        <f>SUM(E163:E164)</f>
        <v>116</v>
      </c>
      <c r="F165" s="1200">
        <f>SUM(F163:F164)</f>
        <v>116</v>
      </c>
      <c r="G165" s="1200">
        <f>SUM(G163:G164)</f>
        <v>116</v>
      </c>
      <c r="H165" s="1201"/>
      <c r="I165" s="1198"/>
      <c r="J165" s="1180"/>
      <c r="K165" s="1180"/>
      <c r="L165" s="1180"/>
      <c r="M165" s="1180"/>
      <c r="N165" s="1180"/>
      <c r="O165" s="1180"/>
      <c r="P165" s="1185"/>
      <c r="Q165" s="1185"/>
      <c r="R165" s="1186"/>
    </row>
    <row r="166" spans="1:18" ht="16.5" customHeight="1" thickBot="1">
      <c r="A166" s="1281"/>
      <c r="B166" s="1252" t="s">
        <v>130</v>
      </c>
      <c r="C166" s="1250"/>
      <c r="D166" s="1264"/>
      <c r="I166" s="1300"/>
      <c r="J166" s="1205"/>
      <c r="K166" s="1205"/>
      <c r="L166" s="1205"/>
      <c r="M166" s="1205"/>
      <c r="N166" s="1205"/>
      <c r="O166" s="1205"/>
      <c r="P166" s="1205"/>
      <c r="Q166" s="1205"/>
      <c r="R166" s="1255"/>
    </row>
    <row r="167" spans="1:18" ht="16.5" customHeight="1">
      <c r="A167" s="1281"/>
      <c r="B167" s="1252"/>
      <c r="C167" s="1250"/>
      <c r="D167" s="1264"/>
      <c r="I167" s="1330"/>
      <c r="J167" s="1330"/>
      <c r="K167" s="1330"/>
      <c r="L167" s="1330"/>
      <c r="M167" s="1330"/>
      <c r="N167" s="1330"/>
      <c r="O167" s="1330"/>
      <c r="P167" s="1330"/>
      <c r="Q167" s="1330"/>
      <c r="R167" s="1330"/>
    </row>
    <row r="168" spans="1:2" ht="16.5" customHeight="1" hidden="1">
      <c r="A168" s="1281"/>
      <c r="B168" s="1331" t="s">
        <v>345</v>
      </c>
    </row>
    <row r="169" spans="1:2" ht="16.5" customHeight="1">
      <c r="A169" s="1281"/>
      <c r="B169" s="1331" t="s">
        <v>355</v>
      </c>
    </row>
    <row r="170" spans="1:2" ht="16.5" customHeight="1">
      <c r="A170" s="1281"/>
      <c r="B170" s="1331"/>
    </row>
    <row r="171" spans="2:18" ht="16.5" customHeight="1">
      <c r="B171" s="1153" t="s">
        <v>118</v>
      </c>
      <c r="C171" s="1154"/>
      <c r="D171" s="1155"/>
      <c r="E171" s="1155"/>
      <c r="F171" s="1155"/>
      <c r="G171" s="1155"/>
      <c r="H171" s="1155"/>
      <c r="I171" s="1155"/>
      <c r="J171" s="1155"/>
      <c r="K171" s="1155"/>
      <c r="L171" s="1155"/>
      <c r="M171" s="1155"/>
      <c r="N171" s="1155"/>
      <c r="O171" s="1155"/>
      <c r="P171" s="1155"/>
      <c r="Q171" s="1155"/>
      <c r="R171" s="1155"/>
    </row>
    <row r="172" spans="2:18" ht="16.5" customHeight="1">
      <c r="B172" s="1153" t="s">
        <v>221</v>
      </c>
      <c r="C172" s="1154"/>
      <c r="D172" s="1155"/>
      <c r="E172" s="1155"/>
      <c r="F172" s="1155"/>
      <c r="G172" s="1155"/>
      <c r="H172" s="1155"/>
      <c r="I172" s="1155"/>
      <c r="J172" s="1155"/>
      <c r="K172" s="1155"/>
      <c r="L172" s="1155"/>
      <c r="M172" s="1155"/>
      <c r="N172" s="1155"/>
      <c r="O172" s="1155"/>
      <c r="P172" s="1155"/>
      <c r="Q172" s="1155"/>
      <c r="R172" s="1155"/>
    </row>
    <row r="174" spans="2:18" ht="16.5" customHeight="1">
      <c r="B174" s="1153" t="s">
        <v>156</v>
      </c>
      <c r="J174" s="1268"/>
      <c r="K174" s="1268"/>
      <c r="L174" s="1268"/>
      <c r="M174" s="1268"/>
      <c r="N174" s="1268"/>
      <c r="O174" s="1268"/>
      <c r="P174" s="1268"/>
      <c r="Q174" s="1268"/>
      <c r="R174" s="1268"/>
    </row>
    <row r="175" spans="9:18" ht="16.5" customHeight="1">
      <c r="I175" s="1156"/>
      <c r="J175" s="1156"/>
      <c r="K175" s="1156"/>
      <c r="L175" s="1156"/>
      <c r="M175" s="1156"/>
      <c r="N175" s="1156"/>
      <c r="O175" s="1156"/>
      <c r="P175" s="1156"/>
      <c r="R175" s="1156"/>
    </row>
    <row r="176" spans="2:18" ht="16.5" customHeight="1" thickBot="1">
      <c r="B176" s="1153" t="s">
        <v>222</v>
      </c>
      <c r="I176" s="1159">
        <v>28</v>
      </c>
      <c r="J176" s="1159">
        <v>0</v>
      </c>
      <c r="K176" s="1159">
        <v>0</v>
      </c>
      <c r="L176" s="1159"/>
      <c r="M176" s="1159"/>
      <c r="N176" s="1159"/>
      <c r="O176" s="1159">
        <v>0</v>
      </c>
      <c r="P176" s="1159">
        <v>0</v>
      </c>
      <c r="Q176" s="1159">
        <v>0</v>
      </c>
      <c r="R176" s="1159">
        <v>0</v>
      </c>
    </row>
    <row r="177" spans="3:18" ht="16.5" customHeight="1">
      <c r="C177" s="1162"/>
      <c r="D177" s="863"/>
      <c r="E177" s="1551" t="s">
        <v>86</v>
      </c>
      <c r="F177" s="1552"/>
      <c r="G177" s="1552"/>
      <c r="H177" s="1553"/>
      <c r="I177" s="1554"/>
      <c r="J177" s="1555"/>
      <c r="K177" s="1555"/>
      <c r="L177" s="1555"/>
      <c r="M177" s="1555"/>
      <c r="N177" s="1555"/>
      <c r="O177" s="1555"/>
      <c r="P177" s="1555"/>
      <c r="Q177" s="1555"/>
      <c r="R177" s="1556"/>
    </row>
    <row r="178" spans="2:18" ht="16.5" customHeight="1" thickBot="1">
      <c r="B178" s="1153"/>
      <c r="C178" s="1165" t="s">
        <v>135</v>
      </c>
      <c r="D178" s="1285"/>
      <c r="E178" s="1303" t="s">
        <v>88</v>
      </c>
      <c r="F178" s="1169" t="s">
        <v>223</v>
      </c>
      <c r="G178" s="1169" t="s">
        <v>90</v>
      </c>
      <c r="H178" s="1304" t="s">
        <v>91</v>
      </c>
      <c r="I178" s="1239"/>
      <c r="J178" s="1240"/>
      <c r="K178" s="1240"/>
      <c r="L178" s="1240"/>
      <c r="M178" s="1240"/>
      <c r="N178" s="1240"/>
      <c r="O178" s="1240"/>
      <c r="P178" s="1240"/>
      <c r="Q178" s="1240"/>
      <c r="R178" s="1173"/>
    </row>
    <row r="179" spans="3:18" ht="16.5" customHeight="1">
      <c r="C179" s="1297">
        <v>108</v>
      </c>
      <c r="D179" s="1179"/>
      <c r="E179" s="1298">
        <v>10</v>
      </c>
      <c r="F179" s="1299">
        <v>13</v>
      </c>
      <c r="G179" s="1299">
        <v>14</v>
      </c>
      <c r="H179" s="1175">
        <v>0</v>
      </c>
      <c r="I179" s="1249"/>
      <c r="J179" s="1180"/>
      <c r="K179" s="1180"/>
      <c r="L179" s="1180"/>
      <c r="M179" s="1180"/>
      <c r="N179" s="1180"/>
      <c r="O179" s="1180"/>
      <c r="P179" s="1180"/>
      <c r="Q179" s="1180"/>
      <c r="R179" s="1181"/>
    </row>
    <row r="180" spans="3:18" ht="16.5" customHeight="1">
      <c r="C180" s="1174">
        <v>110</v>
      </c>
      <c r="D180" s="1179"/>
      <c r="E180" s="1176">
        <v>8</v>
      </c>
      <c r="F180" s="1177">
        <v>9</v>
      </c>
      <c r="G180" s="1177">
        <v>9</v>
      </c>
      <c r="H180" s="1178">
        <v>0</v>
      </c>
      <c r="I180" s="1198"/>
      <c r="J180" s="1185"/>
      <c r="K180" s="1185"/>
      <c r="L180" s="1185"/>
      <c r="M180" s="1185"/>
      <c r="N180" s="1185"/>
      <c r="O180" s="1185"/>
      <c r="P180" s="1185"/>
      <c r="Q180" s="1185"/>
      <c r="R180" s="1186"/>
    </row>
    <row r="181" spans="3:18" ht="16.5" customHeight="1">
      <c r="C181" s="1174" t="s">
        <v>157</v>
      </c>
      <c r="D181" s="1179"/>
      <c r="E181" s="1176">
        <v>8</v>
      </c>
      <c r="F181" s="1177">
        <v>11</v>
      </c>
      <c r="G181" s="1177">
        <v>12</v>
      </c>
      <c r="H181" s="1178">
        <v>0</v>
      </c>
      <c r="I181" s="1198"/>
      <c r="J181" s="1185"/>
      <c r="K181" s="1185"/>
      <c r="L181" s="1185"/>
      <c r="M181" s="1185"/>
      <c r="N181" s="1185"/>
      <c r="O181" s="1185"/>
      <c r="P181" s="1185"/>
      <c r="Q181" s="1185"/>
      <c r="R181" s="1186"/>
    </row>
    <row r="182" spans="3:18" ht="16.5" customHeight="1">
      <c r="C182" s="1192">
        <v>204</v>
      </c>
      <c r="D182" s="1183"/>
      <c r="E182" s="1176">
        <v>9</v>
      </c>
      <c r="F182" s="1177">
        <v>11</v>
      </c>
      <c r="G182" s="1177">
        <v>13</v>
      </c>
      <c r="H182" s="1178">
        <v>4</v>
      </c>
      <c r="I182" s="1198"/>
      <c r="J182" s="1185"/>
      <c r="K182" s="1185"/>
      <c r="L182" s="1185"/>
      <c r="M182" s="1185"/>
      <c r="N182" s="1185"/>
      <c r="O182" s="1185"/>
      <c r="P182" s="1185"/>
      <c r="Q182" s="1185"/>
      <c r="R182" s="1186"/>
    </row>
    <row r="183" spans="3:18" ht="16.5" customHeight="1">
      <c r="C183" s="1192">
        <v>206</v>
      </c>
      <c r="D183" s="1183"/>
      <c r="E183" s="1176">
        <v>6</v>
      </c>
      <c r="F183" s="1177">
        <v>6</v>
      </c>
      <c r="G183" s="1177">
        <v>6</v>
      </c>
      <c r="H183" s="1178">
        <v>0</v>
      </c>
      <c r="I183" s="1198"/>
      <c r="J183" s="1185"/>
      <c r="K183" s="1185"/>
      <c r="L183" s="1185"/>
      <c r="M183" s="1185"/>
      <c r="N183" s="1185"/>
      <c r="O183" s="1185"/>
      <c r="P183" s="1185"/>
      <c r="Q183" s="1185"/>
      <c r="R183" s="1186"/>
    </row>
    <row r="184" spans="3:18" ht="16.5" customHeight="1">
      <c r="C184" s="1192" t="s">
        <v>158</v>
      </c>
      <c r="D184" s="1183"/>
      <c r="E184" s="1176">
        <v>14</v>
      </c>
      <c r="F184" s="1177">
        <v>16</v>
      </c>
      <c r="G184" s="1177">
        <v>16</v>
      </c>
      <c r="H184" s="1178">
        <v>0</v>
      </c>
      <c r="I184" s="1198"/>
      <c r="J184" s="1185"/>
      <c r="K184" s="1185"/>
      <c r="L184" s="1185"/>
      <c r="M184" s="1185"/>
      <c r="N184" s="1185"/>
      <c r="O184" s="1185"/>
      <c r="P184" s="1185"/>
      <c r="Q184" s="1185"/>
      <c r="R184" s="1186"/>
    </row>
    <row r="185" spans="3:18" ht="16.5" customHeight="1">
      <c r="C185" s="1192">
        <v>212</v>
      </c>
      <c r="D185" s="1183"/>
      <c r="E185" s="1176">
        <v>8</v>
      </c>
      <c r="F185" s="1177">
        <v>11</v>
      </c>
      <c r="G185" s="1177">
        <v>13</v>
      </c>
      <c r="H185" s="1178">
        <v>0</v>
      </c>
      <c r="I185" s="1198"/>
      <c r="J185" s="1185"/>
      <c r="K185" s="1185"/>
      <c r="L185" s="1185"/>
      <c r="M185" s="1185"/>
      <c r="N185" s="1185"/>
      <c r="O185" s="1185"/>
      <c r="P185" s="1185"/>
      <c r="Q185" s="1185"/>
      <c r="R185" s="1186"/>
    </row>
    <row r="186" spans="3:18" ht="16.5" customHeight="1" hidden="1">
      <c r="C186" s="1192"/>
      <c r="D186" s="1183"/>
      <c r="E186" s="1176"/>
      <c r="F186" s="1177"/>
      <c r="G186" s="1177"/>
      <c r="H186" s="1178"/>
      <c r="I186" s="1198"/>
      <c r="J186" s="1185"/>
      <c r="K186" s="1185"/>
      <c r="L186" s="1185"/>
      <c r="M186" s="1185"/>
      <c r="N186" s="1185"/>
      <c r="O186" s="1185"/>
      <c r="P186" s="1185"/>
      <c r="Q186" s="1185"/>
      <c r="R186" s="1186"/>
    </row>
    <row r="187" spans="3:18" ht="16.5" customHeight="1" hidden="1">
      <c r="C187" s="1192"/>
      <c r="D187" s="1183"/>
      <c r="E187" s="1176"/>
      <c r="F187" s="1177"/>
      <c r="G187" s="1177"/>
      <c r="H187" s="1178"/>
      <c r="I187" s="1198"/>
      <c r="J187" s="1185"/>
      <c r="K187" s="1185"/>
      <c r="L187" s="1185"/>
      <c r="M187" s="1185"/>
      <c r="N187" s="1185"/>
      <c r="O187" s="1185"/>
      <c r="P187" s="1185"/>
      <c r="Q187" s="1185"/>
      <c r="R187" s="1186"/>
    </row>
    <row r="188" spans="3:18" ht="16.5" customHeight="1" hidden="1">
      <c r="C188" s="1192"/>
      <c r="D188" s="1183"/>
      <c r="E188" s="1176"/>
      <c r="F188" s="1177"/>
      <c r="G188" s="1177"/>
      <c r="H188" s="1178"/>
      <c r="I188" s="1198"/>
      <c r="J188" s="1185"/>
      <c r="K188" s="1185"/>
      <c r="L188" s="1185"/>
      <c r="M188" s="1185"/>
      <c r="N188" s="1185"/>
      <c r="O188" s="1185"/>
      <c r="P188" s="1185"/>
      <c r="Q188" s="1185"/>
      <c r="R188" s="1186"/>
    </row>
    <row r="189" spans="3:18" ht="16.5" customHeight="1" thickBot="1">
      <c r="C189" s="1243"/>
      <c r="D189" s="1190"/>
      <c r="E189" s="1245"/>
      <c r="F189" s="1246"/>
      <c r="G189" s="1246"/>
      <c r="H189" s="1247"/>
      <c r="I189" s="1198"/>
      <c r="J189" s="1185"/>
      <c r="K189" s="1185"/>
      <c r="L189" s="1185"/>
      <c r="M189" s="1185"/>
      <c r="N189" s="1185"/>
      <c r="O189" s="1185"/>
      <c r="P189" s="1185"/>
      <c r="Q189" s="1185"/>
      <c r="R189" s="1186"/>
    </row>
    <row r="190" spans="2:18" ht="16.5" customHeight="1">
      <c r="B190" s="1153" t="s">
        <v>128</v>
      </c>
      <c r="C190" s="1195"/>
      <c r="D190" s="1180"/>
      <c r="E190" s="1196">
        <f>SUM(E179:E189)+E204</f>
        <v>63</v>
      </c>
      <c r="F190" s="1164">
        <f>SUM(F179:F189)+F204</f>
        <v>77</v>
      </c>
      <c r="G190" s="1164">
        <f>SUM(G179:G189)+G204</f>
        <v>83</v>
      </c>
      <c r="H190" s="1197">
        <f>SUM(H179:H189)</f>
        <v>4</v>
      </c>
      <c r="I190" s="1198"/>
      <c r="J190" s="1185"/>
      <c r="K190" s="1185"/>
      <c r="L190" s="1185"/>
      <c r="M190" s="1185"/>
      <c r="N190" s="1185"/>
      <c r="O190" s="1185"/>
      <c r="P190" s="1185"/>
      <c r="Q190" s="1185"/>
      <c r="R190" s="1186"/>
    </row>
    <row r="191" spans="2:18" ht="16.5" customHeight="1">
      <c r="B191" s="1153" t="s">
        <v>129</v>
      </c>
      <c r="C191" s="1195"/>
      <c r="D191" s="1180"/>
      <c r="E191" s="1198">
        <f>E192-E190</f>
        <v>37</v>
      </c>
      <c r="F191" s="1185">
        <f>F192-F190</f>
        <v>23</v>
      </c>
      <c r="G191" s="1185">
        <f>G192-G190</f>
        <v>17</v>
      </c>
      <c r="H191" s="1186"/>
      <c r="I191" s="1198"/>
      <c r="J191" s="1185"/>
      <c r="K191" s="1185"/>
      <c r="L191" s="1185"/>
      <c r="M191" s="1185"/>
      <c r="N191" s="1185"/>
      <c r="O191" s="1185"/>
      <c r="P191" s="1185"/>
      <c r="Q191" s="1185"/>
      <c r="R191" s="1186"/>
    </row>
    <row r="192" spans="2:18" ht="16.5" customHeight="1" thickBot="1">
      <c r="B192" s="1153" t="s">
        <v>28</v>
      </c>
      <c r="C192" s="1195"/>
      <c r="D192" s="1180"/>
      <c r="E192" s="1199">
        <f>MAX($E$190:$G$190)*0.2+MAX($E$190:$G$190)</f>
        <v>100</v>
      </c>
      <c r="F192" s="1200">
        <f>MAX($E$190:$G$190)*0.2+MAX($E$190:$G$190)</f>
        <v>100</v>
      </c>
      <c r="G192" s="1200">
        <f>MAX($E$190:$G$190)*0.2+MAX($E$190:$G$190)</f>
        <v>100</v>
      </c>
      <c r="H192" s="1201"/>
      <c r="I192" s="1198"/>
      <c r="J192" s="1180"/>
      <c r="K192" s="1180"/>
      <c r="L192" s="1180"/>
      <c r="M192" s="1180"/>
      <c r="N192" s="1180"/>
      <c r="O192" s="1180"/>
      <c r="P192" s="1185"/>
      <c r="Q192" s="1185"/>
      <c r="R192" s="1186"/>
    </row>
    <row r="193" spans="2:18" ht="16.5" customHeight="1" thickBot="1">
      <c r="B193" s="1153" t="s">
        <v>130</v>
      </c>
      <c r="C193" s="1202"/>
      <c r="D193" s="1185"/>
      <c r="E193" s="1185"/>
      <c r="F193" s="1185"/>
      <c r="G193" s="1185"/>
      <c r="H193" s="1185"/>
      <c r="I193" s="1300"/>
      <c r="J193" s="1205"/>
      <c r="K193" s="1205"/>
      <c r="L193" s="1205"/>
      <c r="M193" s="1205"/>
      <c r="N193" s="1205"/>
      <c r="O193" s="1332"/>
      <c r="P193" s="1205"/>
      <c r="Q193" s="1205"/>
      <c r="R193" s="1255"/>
    </row>
    <row r="194" spans="3:8" ht="16.5" customHeight="1">
      <c r="C194" s="1202"/>
      <c r="D194" s="1185"/>
      <c r="E194" s="1185"/>
      <c r="F194" s="1185"/>
      <c r="G194" s="1185"/>
      <c r="H194" s="1185"/>
    </row>
    <row r="195" spans="2:8" ht="16.5" customHeight="1" thickBot="1">
      <c r="B195" s="1153" t="s">
        <v>233</v>
      </c>
      <c r="C195" s="1202"/>
      <c r="D195" s="1185"/>
      <c r="E195" s="1185"/>
      <c r="F195" s="1185"/>
      <c r="G195" s="1185"/>
      <c r="H195" s="1185"/>
    </row>
    <row r="196" spans="2:18" ht="16.5" customHeight="1" thickBot="1">
      <c r="B196" s="1211"/>
      <c r="C196" s="1559" t="s">
        <v>230</v>
      </c>
      <c r="D196" s="1560"/>
      <c r="E196" s="1560"/>
      <c r="F196" s="1560"/>
      <c r="G196" s="1560"/>
      <c r="H196" s="1560"/>
      <c r="I196" s="1560"/>
      <c r="J196" s="1560"/>
      <c r="K196" s="1560"/>
      <c r="L196" s="1560"/>
      <c r="M196" s="1560"/>
      <c r="N196" s="1560"/>
      <c r="O196" s="1560"/>
      <c r="P196" s="1560"/>
      <c r="Q196" s="1560"/>
      <c r="R196" s="1561"/>
    </row>
    <row r="197" spans="2:18" ht="16.5" customHeight="1" hidden="1" thickBot="1">
      <c r="B197" s="1559" t="s">
        <v>134</v>
      </c>
      <c r="C197" s="1560"/>
      <c r="D197" s="1560"/>
      <c r="E197" s="1560"/>
      <c r="F197" s="1560"/>
      <c r="G197" s="1560"/>
      <c r="H197" s="1560"/>
      <c r="I197" s="1560"/>
      <c r="J197" s="1560"/>
      <c r="K197" s="1560"/>
      <c r="L197" s="1560"/>
      <c r="M197" s="1560"/>
      <c r="N197" s="1560"/>
      <c r="O197" s="1560"/>
      <c r="P197" s="1560"/>
      <c r="Q197" s="1560"/>
      <c r="R197" s="1561"/>
    </row>
    <row r="198" spans="2:18" ht="16.5" customHeight="1" hidden="1" thickBot="1">
      <c r="B198" s="1216"/>
      <c r="C198" s="1212"/>
      <c r="D198" s="1212"/>
      <c r="E198" s="1212"/>
      <c r="F198" s="1212"/>
      <c r="G198" s="1212"/>
      <c r="H198" s="1212"/>
      <c r="I198" s="1212"/>
      <c r="J198" s="1212"/>
      <c r="K198" s="1212"/>
      <c r="L198" s="1212"/>
      <c r="M198" s="1212"/>
      <c r="N198" s="1212"/>
      <c r="O198" s="1212"/>
      <c r="P198" s="1212"/>
      <c r="Q198" s="1212"/>
      <c r="R198" s="1212"/>
    </row>
    <row r="199" spans="2:18" ht="16.5" customHeight="1" hidden="1">
      <c r="B199" s="1281"/>
      <c r="C199" s="1162"/>
      <c r="D199" s="863"/>
      <c r="E199" s="1551" t="s">
        <v>86</v>
      </c>
      <c r="F199" s="1552"/>
      <c r="G199" s="1552"/>
      <c r="H199" s="1553"/>
      <c r="I199" s="1554"/>
      <c r="J199" s="1555"/>
      <c r="K199" s="1555"/>
      <c r="L199" s="1555"/>
      <c r="M199" s="1555"/>
      <c r="N199" s="1555"/>
      <c r="O199" s="1555"/>
      <c r="P199" s="1555"/>
      <c r="Q199" s="1555"/>
      <c r="R199" s="1556"/>
    </row>
    <row r="200" spans="2:18" ht="16.5" customHeight="1" hidden="1" thickBot="1">
      <c r="B200" s="1153"/>
      <c r="C200" s="1165" t="s">
        <v>135</v>
      </c>
      <c r="D200" s="1285"/>
      <c r="E200" s="1303" t="s">
        <v>88</v>
      </c>
      <c r="F200" s="1169" t="s">
        <v>89</v>
      </c>
      <c r="G200" s="1169" t="s">
        <v>90</v>
      </c>
      <c r="H200" s="1304" t="s">
        <v>91</v>
      </c>
      <c r="I200" s="1239"/>
      <c r="J200" s="1240"/>
      <c r="K200" s="1240"/>
      <c r="L200" s="1240"/>
      <c r="M200" s="1240"/>
      <c r="N200" s="1240"/>
      <c r="O200" s="1240"/>
      <c r="P200" s="1240"/>
      <c r="Q200" s="1240"/>
      <c r="R200" s="1173"/>
    </row>
    <row r="201" spans="3:18" ht="16.5" customHeight="1" hidden="1">
      <c r="C201" s="1229">
        <v>657</v>
      </c>
      <c r="D201" s="1175"/>
      <c r="E201" s="1274">
        <v>0</v>
      </c>
      <c r="F201" s="1177">
        <v>0</v>
      </c>
      <c r="G201" s="1177"/>
      <c r="H201" s="1333">
        <v>0</v>
      </c>
      <c r="I201" s="1198"/>
      <c r="J201" s="1180"/>
      <c r="K201" s="1180"/>
      <c r="L201" s="1180"/>
      <c r="M201" s="1180"/>
      <c r="N201" s="1180"/>
      <c r="O201" s="1180"/>
      <c r="P201" s="1180"/>
      <c r="Q201" s="1180"/>
      <c r="R201" s="1181"/>
    </row>
    <row r="202" spans="3:18" ht="16.5" customHeight="1" hidden="1" thickBot="1">
      <c r="C202" s="1334" t="s">
        <v>161</v>
      </c>
      <c r="D202" s="1247"/>
      <c r="E202" s="1277">
        <v>0</v>
      </c>
      <c r="F202" s="1188">
        <v>0</v>
      </c>
      <c r="G202" s="1188"/>
      <c r="H202" s="1242">
        <v>0</v>
      </c>
      <c r="I202" s="1198"/>
      <c r="J202" s="1180"/>
      <c r="K202" s="1180"/>
      <c r="L202" s="1180"/>
      <c r="M202" s="1180"/>
      <c r="N202" s="1180"/>
      <c r="O202" s="1180"/>
      <c r="P202" s="1180"/>
      <c r="Q202" s="1180"/>
      <c r="R202" s="1181"/>
    </row>
    <row r="203" spans="3:18" ht="16.5" customHeight="1" hidden="1" thickBot="1">
      <c r="C203" s="1335"/>
      <c r="D203" s="1336"/>
      <c r="E203" s="1337"/>
      <c r="F203" s="1246"/>
      <c r="G203" s="1246"/>
      <c r="H203" s="1247"/>
      <c r="I203" s="1249"/>
      <c r="J203" s="1180"/>
      <c r="K203" s="1180"/>
      <c r="L203" s="1180"/>
      <c r="M203" s="1180"/>
      <c r="N203" s="1180"/>
      <c r="O203" s="1180"/>
      <c r="P203" s="1180"/>
      <c r="Q203" s="1180"/>
      <c r="R203" s="1181"/>
    </row>
    <row r="204" spans="2:18" ht="16.5" customHeight="1" hidden="1">
      <c r="B204" s="1153" t="s">
        <v>128</v>
      </c>
      <c r="C204" s="1202"/>
      <c r="D204" s="1185"/>
      <c r="E204" s="1196">
        <f>SUM(E201:E203)</f>
        <v>0</v>
      </c>
      <c r="F204" s="1164">
        <f>SUM(F201:F203)</f>
        <v>0</v>
      </c>
      <c r="G204" s="1164">
        <f>SUM(G201:G203)</f>
        <v>0</v>
      </c>
      <c r="H204" s="1197"/>
      <c r="I204" s="1198"/>
      <c r="J204" s="1185"/>
      <c r="K204" s="1185"/>
      <c r="L204" s="1185"/>
      <c r="M204" s="1185"/>
      <c r="N204" s="1185"/>
      <c r="O204" s="1185"/>
      <c r="P204" s="1185"/>
      <c r="Q204" s="1185"/>
      <c r="R204" s="1186"/>
    </row>
    <row r="205" spans="2:18" ht="16.5" customHeight="1" hidden="1" thickBot="1">
      <c r="B205" s="1266" t="s">
        <v>129</v>
      </c>
      <c r="C205" s="1202"/>
      <c r="D205" s="1185"/>
      <c r="E205" s="1198"/>
      <c r="F205" s="1185"/>
      <c r="G205" s="1185">
        <f>G206-G204</f>
        <v>0</v>
      </c>
      <c r="H205" s="1186"/>
      <c r="I205" s="1198"/>
      <c r="J205" s="1185"/>
      <c r="K205" s="1185"/>
      <c r="L205" s="1185"/>
      <c r="M205" s="1185"/>
      <c r="N205" s="1185"/>
      <c r="O205" s="1185"/>
      <c r="P205" s="1185"/>
      <c r="Q205" s="1185"/>
      <c r="R205" s="1186"/>
    </row>
    <row r="206" spans="1:18" ht="16.5" customHeight="1" hidden="1" thickBot="1">
      <c r="A206" s="1281"/>
      <c r="B206" s="1256" t="s">
        <v>28</v>
      </c>
      <c r="E206" s="1199"/>
      <c r="F206" s="1200"/>
      <c r="G206" s="1200">
        <f>MAX(E204:G204)*0.2+MAX(E204:G204)</f>
        <v>0</v>
      </c>
      <c r="H206" s="1201"/>
      <c r="I206" s="1199"/>
      <c r="J206" s="1200"/>
      <c r="K206" s="1200"/>
      <c r="L206" s="1200"/>
      <c r="M206" s="1200"/>
      <c r="N206" s="1200"/>
      <c r="O206" s="1200"/>
      <c r="P206" s="1200"/>
      <c r="Q206" s="1200"/>
      <c r="R206" s="1201"/>
    </row>
    <row r="207" spans="1:2" ht="16.5" customHeight="1" hidden="1">
      <c r="A207" s="1281"/>
      <c r="B207" s="1256" t="s">
        <v>130</v>
      </c>
    </row>
    <row r="208" spans="1:2" ht="16.5" customHeight="1">
      <c r="A208" s="1281"/>
      <c r="B208" s="1338"/>
    </row>
    <row r="209" spans="2:18" ht="16.5" customHeight="1" thickBot="1">
      <c r="B209" s="1153" t="s">
        <v>234</v>
      </c>
      <c r="I209" s="1159">
        <v>0</v>
      </c>
      <c r="J209" s="1159"/>
      <c r="K209" s="1159"/>
      <c r="L209" s="1159"/>
      <c r="M209" s="1159"/>
      <c r="N209" s="1159"/>
      <c r="O209" s="1159"/>
      <c r="P209" s="1159"/>
      <c r="Q209" s="1159"/>
      <c r="R209" s="1159"/>
    </row>
    <row r="210" spans="3:18" ht="16.5" customHeight="1">
      <c r="C210" s="1162"/>
      <c r="D210" s="863"/>
      <c r="E210" s="1551" t="s">
        <v>86</v>
      </c>
      <c r="F210" s="1552"/>
      <c r="G210" s="1552"/>
      <c r="H210" s="1553"/>
      <c r="I210" s="1554"/>
      <c r="J210" s="1555"/>
      <c r="K210" s="1555"/>
      <c r="L210" s="1555"/>
      <c r="M210" s="1555"/>
      <c r="N210" s="1555"/>
      <c r="O210" s="1555"/>
      <c r="P210" s="1555"/>
      <c r="Q210" s="1555"/>
      <c r="R210" s="1556"/>
    </row>
    <row r="211" spans="2:18" ht="16.5" customHeight="1" thickBot="1">
      <c r="B211" s="1153"/>
      <c r="C211" s="1270" t="s">
        <v>135</v>
      </c>
      <c r="D211" s="1271"/>
      <c r="E211" s="1303" t="s">
        <v>88</v>
      </c>
      <c r="F211" s="1169" t="s">
        <v>89</v>
      </c>
      <c r="G211" s="1169" t="s">
        <v>90</v>
      </c>
      <c r="H211" s="1304" t="s">
        <v>91</v>
      </c>
      <c r="I211" s="1239"/>
      <c r="J211" s="1240"/>
      <c r="K211" s="1240"/>
      <c r="L211" s="1240"/>
      <c r="M211" s="1240"/>
      <c r="N211" s="1240"/>
      <c r="O211" s="1240"/>
      <c r="P211" s="1240"/>
      <c r="Q211" s="1240"/>
      <c r="R211" s="1173"/>
    </row>
    <row r="212" spans="2:18" ht="16.5" customHeight="1">
      <c r="B212" s="1153"/>
      <c r="C212" s="1275">
        <v>754</v>
      </c>
      <c r="D212" s="1289"/>
      <c r="E212" s="1277">
        <v>13</v>
      </c>
      <c r="F212" s="1188">
        <v>13</v>
      </c>
      <c r="G212" s="1188">
        <v>13</v>
      </c>
      <c r="H212" s="1189">
        <v>0</v>
      </c>
      <c r="I212" s="1239"/>
      <c r="J212" s="1240"/>
      <c r="K212" s="1240"/>
      <c r="L212" s="1240"/>
      <c r="M212" s="1240"/>
      <c r="N212" s="1240"/>
      <c r="O212" s="1240"/>
      <c r="P212" s="1240"/>
      <c r="Q212" s="1240"/>
      <c r="R212" s="1173"/>
    </row>
    <row r="213" spans="2:18" ht="16.5" customHeight="1" thickBot="1">
      <c r="B213" s="1153"/>
      <c r="C213" s="1243">
        <v>757</v>
      </c>
      <c r="D213" s="1293"/>
      <c r="E213" s="1337">
        <v>9</v>
      </c>
      <c r="F213" s="1246">
        <v>9</v>
      </c>
      <c r="G213" s="1246">
        <v>9</v>
      </c>
      <c r="H213" s="1247"/>
      <c r="I213" s="1239"/>
      <c r="J213" s="1240"/>
      <c r="K213" s="1240"/>
      <c r="L213" s="1240"/>
      <c r="M213" s="1240"/>
      <c r="N213" s="1240"/>
      <c r="O213" s="1240"/>
      <c r="P213" s="1240"/>
      <c r="Q213" s="1240"/>
      <c r="R213" s="1173"/>
    </row>
    <row r="214" spans="2:18" ht="16.5" customHeight="1" hidden="1" thickBot="1">
      <c r="B214" s="1338"/>
      <c r="C214" s="1321"/>
      <c r="D214" s="1336"/>
      <c r="E214" s="1417"/>
      <c r="F214" s="1237"/>
      <c r="G214" s="1237"/>
      <c r="H214" s="1237"/>
      <c r="I214" s="1249"/>
      <c r="J214" s="1180"/>
      <c r="K214" s="1180"/>
      <c r="L214" s="1180"/>
      <c r="M214" s="1180"/>
      <c r="N214" s="1180"/>
      <c r="O214" s="1180"/>
      <c r="P214" s="1180"/>
      <c r="Q214" s="1180"/>
      <c r="R214" s="1251"/>
    </row>
    <row r="215" spans="2:18" ht="16.5" customHeight="1">
      <c r="B215" s="1248" t="s">
        <v>128</v>
      </c>
      <c r="C215" s="1195"/>
      <c r="D215" s="1180"/>
      <c r="E215" s="1196">
        <f>SUM(E212:E214)</f>
        <v>22</v>
      </c>
      <c r="F215" s="1164">
        <f>SUM(F212:F214)</f>
        <v>22</v>
      </c>
      <c r="G215" s="1164">
        <f>SUM(G212:G214)</f>
        <v>22</v>
      </c>
      <c r="H215" s="1197">
        <v>0</v>
      </c>
      <c r="I215" s="1249"/>
      <c r="J215" s="1180"/>
      <c r="K215" s="1180"/>
      <c r="L215" s="1180"/>
      <c r="M215" s="1180"/>
      <c r="N215" s="1180"/>
      <c r="O215" s="1180"/>
      <c r="P215" s="1180"/>
      <c r="Q215" s="1180"/>
      <c r="R215" s="1251"/>
    </row>
    <row r="216" spans="2:18" ht="16.5" customHeight="1">
      <c r="B216" s="1248" t="s">
        <v>129</v>
      </c>
      <c r="C216" s="1250"/>
      <c r="D216" s="1180"/>
      <c r="E216" s="1198">
        <f>E217-E215</f>
        <v>4</v>
      </c>
      <c r="F216" s="1185">
        <f>F217-F215</f>
        <v>4</v>
      </c>
      <c r="G216" s="1185">
        <f>G217-G215</f>
        <v>4</v>
      </c>
      <c r="H216" s="1186"/>
      <c r="I216" s="1249"/>
      <c r="J216" s="1180"/>
      <c r="K216" s="1180"/>
      <c r="L216" s="1180"/>
      <c r="M216" s="1180"/>
      <c r="N216" s="1180"/>
      <c r="O216" s="1180"/>
      <c r="P216" s="1180"/>
      <c r="Q216" s="1180"/>
      <c r="R216" s="1251"/>
    </row>
    <row r="217" spans="2:18" ht="16.5" customHeight="1" thickBot="1">
      <c r="B217" s="1248" t="s">
        <v>28</v>
      </c>
      <c r="C217" s="1250"/>
      <c r="D217" s="1180"/>
      <c r="E217" s="1199">
        <f>MAX($E$215:$G$215)*0.2+MAX($E$215:$G$215)</f>
        <v>26</v>
      </c>
      <c r="F217" s="1200">
        <f>MAX($E$215:$G$215)*0.2+MAX($E$215:$G$215)</f>
        <v>26</v>
      </c>
      <c r="G217" s="1200">
        <f>MAX($E$215:$G$215)*0.2+MAX($E$215:$G$215)</f>
        <v>26</v>
      </c>
      <c r="H217" s="1201"/>
      <c r="I217" s="1198"/>
      <c r="J217" s="1180"/>
      <c r="K217" s="1180"/>
      <c r="L217" s="1180"/>
      <c r="M217" s="1180"/>
      <c r="N217" s="1180"/>
      <c r="O217" s="1180"/>
      <c r="P217" s="1180"/>
      <c r="Q217" s="1180"/>
      <c r="R217" s="1251"/>
    </row>
    <row r="218" spans="2:18" ht="16.5" customHeight="1" thickBot="1">
      <c r="B218" s="1252" t="s">
        <v>130</v>
      </c>
      <c r="C218" s="1195"/>
      <c r="D218" s="1180"/>
      <c r="E218" s="1185"/>
      <c r="F218" s="1185"/>
      <c r="G218" s="1185"/>
      <c r="H218" s="1185"/>
      <c r="I218" s="1253"/>
      <c r="J218" s="1254"/>
      <c r="K218" s="1254"/>
      <c r="L218" s="1254"/>
      <c r="M218" s="1254"/>
      <c r="N218" s="1254"/>
      <c r="O218" s="1254"/>
      <c r="P218" s="1207"/>
      <c r="Q218" s="1207"/>
      <c r="R218" s="1255"/>
    </row>
    <row r="219" spans="2:18" ht="16.5" customHeight="1">
      <c r="B219" s="1252"/>
      <c r="C219" s="1195"/>
      <c r="D219" s="1180"/>
      <c r="E219" s="1185"/>
      <c r="F219" s="1185"/>
      <c r="G219" s="1185"/>
      <c r="H219" s="1185"/>
      <c r="I219" s="1264"/>
      <c r="J219" s="1264"/>
      <c r="K219" s="1264"/>
      <c r="L219" s="1264"/>
      <c r="M219" s="1264"/>
      <c r="N219" s="1264"/>
      <c r="O219" s="1264"/>
      <c r="P219" s="1264"/>
      <c r="Q219" s="1341"/>
      <c r="R219" s="1264"/>
    </row>
    <row r="220" spans="2:9" ht="16.5" customHeight="1" thickBot="1">
      <c r="B220" s="1256" t="s">
        <v>235</v>
      </c>
      <c r="C220" s="1195"/>
      <c r="D220" s="1180"/>
      <c r="E220" s="1185"/>
      <c r="F220" s="1185"/>
      <c r="G220" s="1185"/>
      <c r="H220" s="1185"/>
      <c r="I220" s="1264"/>
    </row>
    <row r="221" spans="2:18" ht="16.5" customHeight="1" thickBot="1">
      <c r="B221" s="1256"/>
      <c r="C221" s="1195"/>
      <c r="D221" s="1180"/>
      <c r="E221" s="1562" t="s">
        <v>138</v>
      </c>
      <c r="F221" s="1563"/>
      <c r="G221" s="1563"/>
      <c r="H221" s="1564"/>
      <c r="I221" s="1554"/>
      <c r="J221" s="1555"/>
      <c r="K221" s="1555"/>
      <c r="L221" s="1555"/>
      <c r="M221" s="1555"/>
      <c r="N221" s="1555"/>
      <c r="O221" s="1555"/>
      <c r="P221" s="1555"/>
      <c r="Q221" s="1555"/>
      <c r="R221" s="1556"/>
    </row>
    <row r="222" spans="2:18" ht="16.5" customHeight="1" thickBot="1">
      <c r="B222" s="1256"/>
      <c r="C222" s="1185"/>
      <c r="D222" s="1185"/>
      <c r="E222" s="1213" t="s">
        <v>88</v>
      </c>
      <c r="F222" s="1214" t="s">
        <v>89</v>
      </c>
      <c r="G222" s="1214" t="s">
        <v>90</v>
      </c>
      <c r="H222" s="1215" t="s">
        <v>91</v>
      </c>
      <c r="I222" s="1239"/>
      <c r="J222" s="1240"/>
      <c r="K222" s="1240"/>
      <c r="L222" s="1240"/>
      <c r="M222" s="1240"/>
      <c r="N222" s="1240"/>
      <c r="O222" s="1240"/>
      <c r="P222" s="1240"/>
      <c r="Q222" s="1240"/>
      <c r="R222" s="1173"/>
    </row>
    <row r="223" spans="2:18" ht="16.5" customHeight="1">
      <c r="B223" s="1263" t="s">
        <v>128</v>
      </c>
      <c r="C223" s="1263"/>
      <c r="D223" s="1212"/>
      <c r="E223" s="1196">
        <f>E190+E215</f>
        <v>85</v>
      </c>
      <c r="F223" s="1164">
        <f>F190+F215</f>
        <v>99</v>
      </c>
      <c r="G223" s="1164">
        <f>G190+G215</f>
        <v>105</v>
      </c>
      <c r="H223" s="1197">
        <f>H190+H215</f>
        <v>4</v>
      </c>
      <c r="I223" s="1198"/>
      <c r="J223" s="1185"/>
      <c r="K223" s="1185"/>
      <c r="L223" s="1185"/>
      <c r="M223" s="1185"/>
      <c r="N223" s="1185"/>
      <c r="O223" s="1185"/>
      <c r="P223" s="1185"/>
      <c r="Q223" s="1185"/>
      <c r="R223" s="1186"/>
    </row>
    <row r="224" spans="2:18" ht="16.5" customHeight="1">
      <c r="B224" s="1248" t="s">
        <v>129</v>
      </c>
      <c r="C224" s="1195"/>
      <c r="D224" s="1185"/>
      <c r="E224" s="1198">
        <f>E191+E216</f>
        <v>41</v>
      </c>
      <c r="F224" s="1185">
        <f>F191+F216</f>
        <v>27</v>
      </c>
      <c r="G224" s="1185">
        <f>G191+G216</f>
        <v>21</v>
      </c>
      <c r="H224" s="1186"/>
      <c r="I224" s="1198"/>
      <c r="J224" s="1185"/>
      <c r="K224" s="1185"/>
      <c r="L224" s="1185"/>
      <c r="M224" s="1185"/>
      <c r="N224" s="1185"/>
      <c r="O224" s="1185"/>
      <c r="P224" s="1185"/>
      <c r="Q224" s="1185"/>
      <c r="R224" s="1186"/>
    </row>
    <row r="225" spans="2:18" ht="16.5" customHeight="1" thickBot="1">
      <c r="B225" s="1248" t="s">
        <v>28</v>
      </c>
      <c r="C225" s="1195"/>
      <c r="D225" s="1180"/>
      <c r="E225" s="1199">
        <f>SUM(E223:E224)</f>
        <v>126</v>
      </c>
      <c r="F225" s="1200">
        <f>SUM(F223:F224)</f>
        <v>126</v>
      </c>
      <c r="G225" s="1200">
        <f>SUM(G223:G224)</f>
        <v>126</v>
      </c>
      <c r="H225" s="1201"/>
      <c r="I225" s="1198"/>
      <c r="J225" s="1180"/>
      <c r="K225" s="1180"/>
      <c r="L225" s="1180"/>
      <c r="M225" s="1180"/>
      <c r="N225" s="1180"/>
      <c r="O225" s="1180"/>
      <c r="P225" s="1185"/>
      <c r="Q225" s="1185"/>
      <c r="R225" s="1186"/>
    </row>
    <row r="226" spans="2:18" ht="16.5" customHeight="1" thickBot="1">
      <c r="B226" s="1252" t="s">
        <v>130</v>
      </c>
      <c r="C226" s="1250"/>
      <c r="D226" s="1264"/>
      <c r="I226" s="1300"/>
      <c r="J226" s="1205"/>
      <c r="K226" s="1205"/>
      <c r="L226" s="1205"/>
      <c r="M226" s="1205"/>
      <c r="N226" s="1205"/>
      <c r="O226" s="1205"/>
      <c r="P226" s="1205"/>
      <c r="Q226" s="1205"/>
      <c r="R226" s="1255"/>
    </row>
    <row r="227" spans="2:18" ht="16.5" customHeight="1">
      <c r="B227" s="1252"/>
      <c r="C227" s="1250"/>
      <c r="D227" s="1264"/>
      <c r="I227" s="1330"/>
      <c r="J227" s="1330"/>
      <c r="K227" s="1330"/>
      <c r="L227" s="1330"/>
      <c r="M227" s="1330"/>
      <c r="N227" s="1330"/>
      <c r="O227" s="1330"/>
      <c r="P227" s="1330"/>
      <c r="Q227" s="1330"/>
      <c r="R227" s="1330"/>
    </row>
    <row r="228" spans="2:18" ht="16.5" customHeight="1" hidden="1">
      <c r="B228" s="1557" t="s">
        <v>310</v>
      </c>
      <c r="C228" s="1558"/>
      <c r="D228" s="1558"/>
      <c r="E228" s="1558"/>
      <c r="F228" s="1558"/>
      <c r="G228" s="1558"/>
      <c r="H228" s="1558"/>
      <c r="I228" s="1558"/>
      <c r="J228" s="1558"/>
      <c r="K228" s="1558"/>
      <c r="L228" s="1558"/>
      <c r="M228" s="1558"/>
      <c r="N228" s="1558"/>
      <c r="O228" s="1558"/>
      <c r="P228" s="1558"/>
      <c r="Q228" s="1558"/>
      <c r="R228" s="1558"/>
    </row>
    <row r="229" spans="2:18" ht="16.5" customHeight="1" hidden="1">
      <c r="B229" s="1558"/>
      <c r="C229" s="1558"/>
      <c r="D229" s="1558"/>
      <c r="E229" s="1558"/>
      <c r="F229" s="1558"/>
      <c r="G229" s="1558"/>
      <c r="H229" s="1558"/>
      <c r="I229" s="1558"/>
      <c r="J229" s="1558"/>
      <c r="K229" s="1558"/>
      <c r="L229" s="1558"/>
      <c r="M229" s="1558"/>
      <c r="N229" s="1558"/>
      <c r="O229" s="1558"/>
      <c r="P229" s="1558"/>
      <c r="Q229" s="1558"/>
      <c r="R229" s="1558"/>
    </row>
    <row r="230" spans="2:18" ht="16.5" customHeight="1" hidden="1">
      <c r="B230" s="1252" t="s">
        <v>311</v>
      </c>
      <c r="C230" s="1250"/>
      <c r="D230" s="1264"/>
      <c r="I230" s="1209"/>
      <c r="J230" s="1209"/>
      <c r="K230" s="1209"/>
      <c r="L230" s="1209"/>
      <c r="M230" s="1209"/>
      <c r="N230" s="1209"/>
      <c r="O230" s="1209"/>
      <c r="P230" s="1209"/>
      <c r="Q230" s="1209"/>
      <c r="R230" s="1209"/>
    </row>
    <row r="231" spans="2:18" ht="16.5" customHeight="1">
      <c r="B231" s="1252"/>
      <c r="C231" s="1250"/>
      <c r="D231" s="1264"/>
      <c r="I231" s="1209"/>
      <c r="J231" s="1209"/>
      <c r="K231" s="1209"/>
      <c r="L231" s="1209"/>
      <c r="M231" s="1209"/>
      <c r="N231" s="1209"/>
      <c r="O231" s="1209"/>
      <c r="P231" s="1209"/>
      <c r="Q231" s="1209"/>
      <c r="R231" s="1209"/>
    </row>
    <row r="232" spans="2:18" ht="16.5" customHeight="1">
      <c r="B232" s="1153" t="s">
        <v>118</v>
      </c>
      <c r="C232" s="1154"/>
      <c r="D232" s="1155"/>
      <c r="E232" s="1155"/>
      <c r="F232" s="1155"/>
      <c r="G232" s="1155"/>
      <c r="H232" s="1155"/>
      <c r="I232" s="1155"/>
      <c r="J232" s="1155"/>
      <c r="K232" s="1155"/>
      <c r="L232" s="1155"/>
      <c r="M232" s="1155"/>
      <c r="N232" s="1155"/>
      <c r="O232" s="1155"/>
      <c r="P232" s="1155"/>
      <c r="Q232" s="1155"/>
      <c r="R232" s="1155"/>
    </row>
    <row r="233" spans="2:18" ht="16.5" customHeight="1">
      <c r="B233" s="1153" t="s">
        <v>221</v>
      </c>
      <c r="C233" s="1154"/>
      <c r="D233" s="1155"/>
      <c r="E233" s="1155"/>
      <c r="F233" s="1155"/>
      <c r="G233" s="1155"/>
      <c r="H233" s="1155"/>
      <c r="I233" s="1155"/>
      <c r="J233" s="1155"/>
      <c r="K233" s="1155"/>
      <c r="L233" s="1155"/>
      <c r="M233" s="1155"/>
      <c r="N233" s="1155"/>
      <c r="O233" s="1155"/>
      <c r="P233" s="1155"/>
      <c r="Q233" s="1155"/>
      <c r="R233" s="1155"/>
    </row>
    <row r="235" spans="2:18" ht="16.5" customHeight="1">
      <c r="B235" s="1153" t="s">
        <v>163</v>
      </c>
      <c r="I235" s="1156"/>
      <c r="J235" s="1156"/>
      <c r="K235" s="1156"/>
      <c r="L235" s="1156"/>
      <c r="M235" s="1156"/>
      <c r="N235" s="1156"/>
      <c r="O235" s="1156"/>
      <c r="P235" s="1156"/>
      <c r="R235" s="1156"/>
    </row>
    <row r="236" spans="9:18" ht="16.5" customHeight="1">
      <c r="I236" s="1156"/>
      <c r="J236" s="1156"/>
      <c r="K236" s="1156"/>
      <c r="L236" s="1156"/>
      <c r="M236" s="1156"/>
      <c r="N236" s="1156"/>
      <c r="O236" s="1156"/>
      <c r="P236" s="1156"/>
      <c r="R236" s="1156"/>
    </row>
    <row r="237" spans="2:18" ht="16.5" customHeight="1" thickBot="1">
      <c r="B237" s="1153" t="s">
        <v>222</v>
      </c>
      <c r="I237" s="1296"/>
      <c r="J237" s="1296"/>
      <c r="K237" s="1296"/>
      <c r="L237" s="1296"/>
      <c r="M237" s="1296"/>
      <c r="N237" s="1296"/>
      <c r="O237" s="1296"/>
      <c r="P237" s="1296"/>
      <c r="Q237" s="1296"/>
      <c r="R237" s="1296"/>
    </row>
    <row r="238" spans="3:18" ht="16.5" customHeight="1">
      <c r="C238" s="1162"/>
      <c r="D238" s="863"/>
      <c r="E238" s="1551" t="s">
        <v>86</v>
      </c>
      <c r="F238" s="1552"/>
      <c r="G238" s="1552"/>
      <c r="H238" s="1553"/>
      <c r="I238" s="1554"/>
      <c r="J238" s="1555"/>
      <c r="K238" s="1555"/>
      <c r="L238" s="1555"/>
      <c r="M238" s="1555"/>
      <c r="N238" s="1555"/>
      <c r="O238" s="1555"/>
      <c r="P238" s="1555"/>
      <c r="Q238" s="1555"/>
      <c r="R238" s="1556"/>
    </row>
    <row r="239" spans="2:18" ht="16.5" customHeight="1" thickBot="1">
      <c r="B239" s="1153"/>
      <c r="C239" s="1165" t="s">
        <v>135</v>
      </c>
      <c r="D239" s="1285"/>
      <c r="E239" s="1342" t="s">
        <v>88</v>
      </c>
      <c r="F239" s="1343" t="s">
        <v>89</v>
      </c>
      <c r="G239" s="1343" t="s">
        <v>90</v>
      </c>
      <c r="H239" s="1344" t="s">
        <v>91</v>
      </c>
      <c r="I239" s="1239"/>
      <c r="J239" s="1240"/>
      <c r="K239" s="1240"/>
      <c r="L239" s="1240"/>
      <c r="M239" s="1240"/>
      <c r="N239" s="1240"/>
      <c r="O239" s="1240"/>
      <c r="P239" s="1240"/>
      <c r="Q239" s="1240"/>
      <c r="R239" s="1173"/>
    </row>
    <row r="240" spans="3:18" ht="16.5" customHeight="1">
      <c r="C240" s="1297" t="s">
        <v>164</v>
      </c>
      <c r="D240" s="1175"/>
      <c r="E240" s="1274"/>
      <c r="F240" s="1177"/>
      <c r="G240" s="1177"/>
      <c r="H240" s="1177">
        <v>0</v>
      </c>
      <c r="I240" s="1249"/>
      <c r="J240" s="1180"/>
      <c r="K240" s="1180"/>
      <c r="L240" s="1180"/>
      <c r="M240" s="1180"/>
      <c r="N240" s="1180"/>
      <c r="O240" s="1180"/>
      <c r="P240" s="1180"/>
      <c r="Q240" s="1180"/>
      <c r="R240" s="1181"/>
    </row>
    <row r="241" spans="3:18" ht="16.5" customHeight="1">
      <c r="C241" s="1174" t="s">
        <v>165</v>
      </c>
      <c r="D241" s="1238"/>
      <c r="E241" s="1274"/>
      <c r="F241" s="1177"/>
      <c r="G241" s="1177"/>
      <c r="H241" s="1177">
        <v>0</v>
      </c>
      <c r="I241" s="1198"/>
      <c r="J241" s="1185"/>
      <c r="K241" s="1185"/>
      <c r="L241" s="1185"/>
      <c r="M241" s="1185"/>
      <c r="N241" s="1185"/>
      <c r="O241" s="1185"/>
      <c r="P241" s="1185"/>
      <c r="Q241" s="1185"/>
      <c r="R241" s="1186"/>
    </row>
    <row r="242" spans="3:18" ht="16.5" customHeight="1">
      <c r="C242" s="1174" t="s">
        <v>166</v>
      </c>
      <c r="D242" s="1238"/>
      <c r="E242" s="1274"/>
      <c r="F242" s="1177"/>
      <c r="G242" s="1177"/>
      <c r="H242" s="1177">
        <v>0</v>
      </c>
      <c r="I242" s="1198"/>
      <c r="J242" s="1185"/>
      <c r="K242" s="1185"/>
      <c r="L242" s="1185"/>
      <c r="M242" s="1185"/>
      <c r="N242" s="1185"/>
      <c r="O242" s="1185"/>
      <c r="P242" s="1185"/>
      <c r="Q242" s="1185"/>
      <c r="R242" s="1186"/>
    </row>
    <row r="243" spans="3:18" ht="16.5" customHeight="1">
      <c r="C243" s="1174">
        <v>434</v>
      </c>
      <c r="D243" s="1345"/>
      <c r="E243" s="1274"/>
      <c r="F243" s="1177"/>
      <c r="G243" s="1177"/>
      <c r="H243" s="1177">
        <v>0</v>
      </c>
      <c r="I243" s="1198"/>
      <c r="J243" s="1185"/>
      <c r="K243" s="1185"/>
      <c r="L243" s="1185"/>
      <c r="M243" s="1185"/>
      <c r="N243" s="1185"/>
      <c r="O243" s="1185"/>
      <c r="P243" s="1185"/>
      <c r="Q243" s="1185"/>
      <c r="R243" s="1186"/>
    </row>
    <row r="244" spans="3:18" ht="15.75" customHeight="1" thickBot="1">
      <c r="C244" s="1193"/>
      <c r="D244" s="1346"/>
      <c r="E244" s="1274"/>
      <c r="F244" s="1177"/>
      <c r="G244" s="1177"/>
      <c r="H244" s="1177">
        <v>0</v>
      </c>
      <c r="I244" s="1198"/>
      <c r="J244" s="1185"/>
      <c r="K244" s="1185"/>
      <c r="L244" s="1185"/>
      <c r="M244" s="1185"/>
      <c r="N244" s="1185"/>
      <c r="O244" s="1185"/>
      <c r="P244" s="1185"/>
      <c r="Q244" s="1185"/>
      <c r="R244" s="1186"/>
    </row>
    <row r="245" spans="3:18" ht="16.5" customHeight="1" hidden="1">
      <c r="C245" s="1174"/>
      <c r="D245" s="1179"/>
      <c r="E245" s="1177"/>
      <c r="F245" s="1177"/>
      <c r="G245" s="1177"/>
      <c r="H245" s="1177">
        <v>0</v>
      </c>
      <c r="I245" s="1198"/>
      <c r="J245" s="1185"/>
      <c r="K245" s="1185"/>
      <c r="L245" s="1185"/>
      <c r="M245" s="1185"/>
      <c r="N245" s="1185"/>
      <c r="O245" s="1185"/>
      <c r="P245" s="1185"/>
      <c r="Q245" s="1185"/>
      <c r="R245" s="1186"/>
    </row>
    <row r="246" spans="3:18" ht="16.5" customHeight="1" hidden="1">
      <c r="C246" s="1192"/>
      <c r="D246" s="1183"/>
      <c r="E246" s="1177"/>
      <c r="F246" s="1177"/>
      <c r="G246" s="1177"/>
      <c r="H246" s="1177"/>
      <c r="I246" s="1198"/>
      <c r="J246" s="1185"/>
      <c r="K246" s="1185"/>
      <c r="L246" s="1185"/>
      <c r="M246" s="1185"/>
      <c r="N246" s="1185"/>
      <c r="O246" s="1185"/>
      <c r="P246" s="1185"/>
      <c r="Q246" s="1185"/>
      <c r="R246" s="1186"/>
    </row>
    <row r="247" spans="3:18" ht="16.5" customHeight="1" hidden="1">
      <c r="C247" s="1192"/>
      <c r="D247" s="1183"/>
      <c r="E247" s="1177"/>
      <c r="F247" s="1177"/>
      <c r="G247" s="1177"/>
      <c r="H247" s="1177"/>
      <c r="I247" s="1198"/>
      <c r="J247" s="1185"/>
      <c r="K247" s="1185"/>
      <c r="L247" s="1185"/>
      <c r="M247" s="1185"/>
      <c r="N247" s="1185"/>
      <c r="O247" s="1185"/>
      <c r="P247" s="1185"/>
      <c r="Q247" s="1185"/>
      <c r="R247" s="1186"/>
    </row>
    <row r="248" spans="3:18" ht="16.5" customHeight="1" hidden="1">
      <c r="C248" s="1192"/>
      <c r="D248" s="1183"/>
      <c r="E248" s="1177"/>
      <c r="F248" s="1177"/>
      <c r="G248" s="1177"/>
      <c r="H248" s="1177"/>
      <c r="I248" s="1198"/>
      <c r="J248" s="1185"/>
      <c r="K248" s="1185"/>
      <c r="L248" s="1185"/>
      <c r="M248" s="1185"/>
      <c r="N248" s="1185"/>
      <c r="O248" s="1185"/>
      <c r="P248" s="1185"/>
      <c r="Q248" s="1185"/>
      <c r="R248" s="1186"/>
    </row>
    <row r="249" spans="3:18" ht="16.5" customHeight="1" hidden="1">
      <c r="C249" s="1192"/>
      <c r="D249" s="1183"/>
      <c r="E249" s="1177"/>
      <c r="F249" s="1177"/>
      <c r="G249" s="1177"/>
      <c r="H249" s="1177"/>
      <c r="I249" s="1198"/>
      <c r="J249" s="1185"/>
      <c r="K249" s="1185"/>
      <c r="L249" s="1185"/>
      <c r="M249" s="1185"/>
      <c r="N249" s="1185"/>
      <c r="O249" s="1185"/>
      <c r="P249" s="1185"/>
      <c r="Q249" s="1185"/>
      <c r="R249" s="1186"/>
    </row>
    <row r="250" spans="3:18" ht="16.5" customHeight="1" hidden="1">
      <c r="C250" s="1192"/>
      <c r="D250" s="1183"/>
      <c r="E250" s="1177"/>
      <c r="F250" s="1177"/>
      <c r="G250" s="1177"/>
      <c r="H250" s="1177"/>
      <c r="I250" s="1198"/>
      <c r="J250" s="1185"/>
      <c r="K250" s="1185"/>
      <c r="L250" s="1185"/>
      <c r="M250" s="1185"/>
      <c r="N250" s="1185"/>
      <c r="O250" s="1185"/>
      <c r="P250" s="1185"/>
      <c r="Q250" s="1185"/>
      <c r="R250" s="1186"/>
    </row>
    <row r="251" spans="3:18" ht="16.5" customHeight="1" hidden="1">
      <c r="C251" s="1192"/>
      <c r="D251" s="1183"/>
      <c r="E251" s="1177"/>
      <c r="F251" s="1177"/>
      <c r="G251" s="1177"/>
      <c r="H251" s="1177"/>
      <c r="I251" s="1198"/>
      <c r="J251" s="1185"/>
      <c r="K251" s="1185"/>
      <c r="L251" s="1185"/>
      <c r="M251" s="1185"/>
      <c r="N251" s="1185"/>
      <c r="O251" s="1185"/>
      <c r="P251" s="1185"/>
      <c r="Q251" s="1185"/>
      <c r="R251" s="1186"/>
    </row>
    <row r="252" spans="3:18" ht="16.5" customHeight="1" hidden="1">
      <c r="C252" s="1192"/>
      <c r="D252" s="1183"/>
      <c r="E252" s="1177"/>
      <c r="F252" s="1177"/>
      <c r="G252" s="1177"/>
      <c r="H252" s="1177"/>
      <c r="I252" s="1198"/>
      <c r="J252" s="1185"/>
      <c r="K252" s="1185"/>
      <c r="L252" s="1185"/>
      <c r="M252" s="1185"/>
      <c r="N252" s="1185"/>
      <c r="O252" s="1185"/>
      <c r="P252" s="1185"/>
      <c r="Q252" s="1185"/>
      <c r="R252" s="1186"/>
    </row>
    <row r="253" spans="3:18" ht="16.5" customHeight="1" hidden="1">
      <c r="C253" s="1192"/>
      <c r="D253" s="1183"/>
      <c r="E253" s="1177"/>
      <c r="F253" s="1177"/>
      <c r="G253" s="1177"/>
      <c r="H253" s="1177"/>
      <c r="I253" s="1198"/>
      <c r="J253" s="1185"/>
      <c r="K253" s="1185"/>
      <c r="L253" s="1185"/>
      <c r="M253" s="1185"/>
      <c r="N253" s="1185"/>
      <c r="O253" s="1185"/>
      <c r="P253" s="1185"/>
      <c r="Q253" s="1185"/>
      <c r="R253" s="1186"/>
    </row>
    <row r="254" spans="3:18" ht="16.5" customHeight="1" hidden="1">
      <c r="C254" s="1192"/>
      <c r="D254" s="1183"/>
      <c r="E254" s="1177"/>
      <c r="F254" s="1177"/>
      <c r="G254" s="1177"/>
      <c r="H254" s="1177"/>
      <c r="I254" s="1198"/>
      <c r="J254" s="1185"/>
      <c r="K254" s="1185"/>
      <c r="L254" s="1185"/>
      <c r="M254" s="1185"/>
      <c r="N254" s="1185"/>
      <c r="O254" s="1185"/>
      <c r="P254" s="1185"/>
      <c r="Q254" s="1185"/>
      <c r="R254" s="1186"/>
    </row>
    <row r="255" spans="3:18" ht="16.5" customHeight="1" hidden="1">
      <c r="C255" s="1192"/>
      <c r="D255" s="1183"/>
      <c r="E255" s="1177"/>
      <c r="F255" s="1177"/>
      <c r="G255" s="1177"/>
      <c r="H255" s="1177"/>
      <c r="I255" s="1198"/>
      <c r="J255" s="1185"/>
      <c r="K255" s="1185"/>
      <c r="L255" s="1185"/>
      <c r="M255" s="1185"/>
      <c r="N255" s="1185"/>
      <c r="O255" s="1185"/>
      <c r="P255" s="1185"/>
      <c r="Q255" s="1185"/>
      <c r="R255" s="1186"/>
    </row>
    <row r="256" spans="3:18" ht="16.5" customHeight="1" hidden="1">
      <c r="C256" s="1192"/>
      <c r="D256" s="1183"/>
      <c r="E256" s="1177"/>
      <c r="F256" s="1177"/>
      <c r="G256" s="1177"/>
      <c r="H256" s="1177"/>
      <c r="I256" s="1198"/>
      <c r="J256" s="1185"/>
      <c r="K256" s="1185"/>
      <c r="L256" s="1185"/>
      <c r="M256" s="1185"/>
      <c r="N256" s="1185"/>
      <c r="O256" s="1185"/>
      <c r="P256" s="1185"/>
      <c r="Q256" s="1185"/>
      <c r="R256" s="1186"/>
    </row>
    <row r="257" spans="3:18" ht="16.5" customHeight="1" hidden="1">
      <c r="C257" s="1192"/>
      <c r="D257" s="1183"/>
      <c r="E257" s="1177"/>
      <c r="F257" s="1177"/>
      <c r="G257" s="1177"/>
      <c r="H257" s="1177"/>
      <c r="I257" s="1198"/>
      <c r="J257" s="1185"/>
      <c r="K257" s="1185"/>
      <c r="L257" s="1185"/>
      <c r="M257" s="1185"/>
      <c r="N257" s="1185"/>
      <c r="O257" s="1185"/>
      <c r="P257" s="1185"/>
      <c r="Q257" s="1185"/>
      <c r="R257" s="1186"/>
    </row>
    <row r="258" spans="3:18" ht="16.5" customHeight="1" hidden="1">
      <c r="C258" s="1192"/>
      <c r="D258" s="1183"/>
      <c r="E258" s="1177"/>
      <c r="F258" s="1177"/>
      <c r="G258" s="1177"/>
      <c r="H258" s="1177"/>
      <c r="I258" s="1198"/>
      <c r="J258" s="1185"/>
      <c r="K258" s="1185"/>
      <c r="L258" s="1185"/>
      <c r="M258" s="1185"/>
      <c r="N258" s="1185"/>
      <c r="O258" s="1185"/>
      <c r="P258" s="1185"/>
      <c r="Q258" s="1185"/>
      <c r="R258" s="1186"/>
    </row>
    <row r="259" spans="3:18" ht="16.5" customHeight="1" hidden="1">
      <c r="C259" s="1192"/>
      <c r="D259" s="1183"/>
      <c r="E259" s="1177"/>
      <c r="F259" s="1177"/>
      <c r="G259" s="1177"/>
      <c r="H259" s="1177"/>
      <c r="I259" s="1198"/>
      <c r="J259" s="1185"/>
      <c r="K259" s="1185"/>
      <c r="L259" s="1185"/>
      <c r="M259" s="1185"/>
      <c r="N259" s="1185"/>
      <c r="O259" s="1185"/>
      <c r="P259" s="1185"/>
      <c r="Q259" s="1185"/>
      <c r="R259" s="1186"/>
    </row>
    <row r="260" spans="3:18" ht="16.5" customHeight="1" hidden="1">
      <c r="C260" s="1192"/>
      <c r="D260" s="1183"/>
      <c r="E260" s="1177"/>
      <c r="F260" s="1177"/>
      <c r="G260" s="1177"/>
      <c r="H260" s="1177"/>
      <c r="I260" s="1198"/>
      <c r="J260" s="1185"/>
      <c r="K260" s="1185"/>
      <c r="L260" s="1185"/>
      <c r="M260" s="1185"/>
      <c r="N260" s="1185"/>
      <c r="O260" s="1185"/>
      <c r="P260" s="1185"/>
      <c r="Q260" s="1185"/>
      <c r="R260" s="1186"/>
    </row>
    <row r="261" spans="3:18" ht="16.5" customHeight="1" hidden="1">
      <c r="C261" s="1192"/>
      <c r="D261" s="1183"/>
      <c r="E261" s="1177"/>
      <c r="F261" s="1177"/>
      <c r="G261" s="1177"/>
      <c r="H261" s="1177"/>
      <c r="I261" s="1198"/>
      <c r="J261" s="1185"/>
      <c r="K261" s="1185"/>
      <c r="L261" s="1185"/>
      <c r="M261" s="1185"/>
      <c r="N261" s="1185"/>
      <c r="O261" s="1185"/>
      <c r="P261" s="1185"/>
      <c r="Q261" s="1185"/>
      <c r="R261" s="1186"/>
    </row>
    <row r="262" spans="3:18" ht="16.5" customHeight="1" hidden="1">
      <c r="C262" s="1192"/>
      <c r="D262" s="1183"/>
      <c r="E262" s="1177"/>
      <c r="F262" s="1177"/>
      <c r="G262" s="1177"/>
      <c r="H262" s="1177"/>
      <c r="I262" s="1198"/>
      <c r="J262" s="1185"/>
      <c r="K262" s="1185"/>
      <c r="L262" s="1185"/>
      <c r="M262" s="1185"/>
      <c r="N262" s="1185"/>
      <c r="O262" s="1185"/>
      <c r="P262" s="1185"/>
      <c r="Q262" s="1185"/>
      <c r="R262" s="1186"/>
    </row>
    <row r="263" spans="3:18" ht="16.5" customHeight="1" hidden="1" thickBot="1">
      <c r="C263" s="1243"/>
      <c r="D263" s="1190"/>
      <c r="E263" s="1177"/>
      <c r="F263" s="1177"/>
      <c r="G263" s="1177"/>
      <c r="H263" s="1177"/>
      <c r="I263" s="1198"/>
      <c r="J263" s="1185"/>
      <c r="K263" s="1185"/>
      <c r="L263" s="1185"/>
      <c r="M263" s="1185"/>
      <c r="N263" s="1185"/>
      <c r="O263" s="1185"/>
      <c r="P263" s="1185"/>
      <c r="Q263" s="1185"/>
      <c r="R263" s="1186"/>
    </row>
    <row r="264" spans="2:18" ht="16.5" customHeight="1">
      <c r="B264" s="1153" t="s">
        <v>128</v>
      </c>
      <c r="C264" s="1195"/>
      <c r="D264" s="1180"/>
      <c r="E264" s="1196"/>
      <c r="F264" s="1164"/>
      <c r="G264" s="1164"/>
      <c r="H264" s="1197">
        <v>0</v>
      </c>
      <c r="I264" s="1198"/>
      <c r="J264" s="1185"/>
      <c r="K264" s="1185"/>
      <c r="L264" s="1185"/>
      <c r="M264" s="1185"/>
      <c r="N264" s="1185"/>
      <c r="O264" s="1185"/>
      <c r="P264" s="1185"/>
      <c r="Q264" s="1185"/>
      <c r="R264" s="1186"/>
    </row>
    <row r="265" spans="2:18" ht="16.5" customHeight="1">
      <c r="B265" s="1153" t="s">
        <v>129</v>
      </c>
      <c r="C265" s="1195"/>
      <c r="D265" s="1180"/>
      <c r="E265" s="1198"/>
      <c r="F265" s="1185"/>
      <c r="G265" s="1185"/>
      <c r="H265" s="1186"/>
      <c r="I265" s="1198"/>
      <c r="J265" s="1185"/>
      <c r="K265" s="1185"/>
      <c r="L265" s="1185"/>
      <c r="M265" s="1185"/>
      <c r="N265" s="1185"/>
      <c r="O265" s="1185"/>
      <c r="P265" s="1185"/>
      <c r="Q265" s="1185"/>
      <c r="R265" s="1186"/>
    </row>
    <row r="266" spans="2:18" ht="16.5" customHeight="1" thickBot="1">
      <c r="B266" s="1153" t="s">
        <v>28</v>
      </c>
      <c r="C266" s="1195"/>
      <c r="D266" s="1180"/>
      <c r="E266" s="1199"/>
      <c r="F266" s="1200"/>
      <c r="G266" s="1200"/>
      <c r="H266" s="1201"/>
      <c r="I266" s="1198"/>
      <c r="J266" s="1180"/>
      <c r="K266" s="1180"/>
      <c r="L266" s="1180"/>
      <c r="M266" s="1180"/>
      <c r="N266" s="1180"/>
      <c r="O266" s="1180"/>
      <c r="P266" s="1180"/>
      <c r="Q266" s="1180"/>
      <c r="R266" s="1186"/>
    </row>
    <row r="267" spans="2:18" ht="16.5" customHeight="1" thickBot="1">
      <c r="B267" s="1153" t="s">
        <v>130</v>
      </c>
      <c r="C267" s="1202"/>
      <c r="D267" s="1185"/>
      <c r="E267" s="1185"/>
      <c r="F267" s="1185"/>
      <c r="G267" s="1185"/>
      <c r="H267" s="1185"/>
      <c r="I267" s="1300"/>
      <c r="J267" s="1205"/>
      <c r="K267" s="1205"/>
      <c r="L267" s="1205"/>
      <c r="M267" s="1205"/>
      <c r="N267" s="1205"/>
      <c r="O267" s="1205"/>
      <c r="P267" s="1205"/>
      <c r="Q267" s="1205"/>
      <c r="R267" s="1208"/>
    </row>
    <row r="268" spans="3:8" ht="16.5" customHeight="1">
      <c r="C268" s="1202"/>
      <c r="D268" s="1185"/>
      <c r="E268" s="1185"/>
      <c r="F268" s="1185"/>
      <c r="G268" s="1185"/>
      <c r="H268" s="1185"/>
    </row>
    <row r="269" spans="2:18" ht="16.5" customHeight="1">
      <c r="B269" s="1263"/>
      <c r="C269" s="1202"/>
      <c r="D269" s="1185"/>
      <c r="E269" s="1185"/>
      <c r="F269" s="1185"/>
      <c r="G269" s="1185"/>
      <c r="H269" s="1185"/>
      <c r="I269" s="1185"/>
      <c r="J269" s="1185"/>
      <c r="K269" s="1185"/>
      <c r="L269" s="1185"/>
      <c r="M269" s="1185"/>
      <c r="N269" s="1185"/>
      <c r="O269" s="1185"/>
      <c r="P269" s="1185"/>
      <c r="Q269" s="1185"/>
      <c r="R269" s="1185"/>
    </row>
    <row r="270" spans="2:18" ht="16.5" customHeight="1" thickBot="1">
      <c r="B270" s="1263" t="s">
        <v>236</v>
      </c>
      <c r="C270" s="1202"/>
      <c r="D270" s="1185"/>
      <c r="E270" s="1185"/>
      <c r="F270" s="1185"/>
      <c r="G270" s="1185"/>
      <c r="H270" s="1185"/>
      <c r="I270" s="1185"/>
      <c r="J270" s="1185"/>
      <c r="K270" s="1185"/>
      <c r="L270" s="1185"/>
      <c r="M270" s="1185"/>
      <c r="N270" s="1185"/>
      <c r="O270" s="1185"/>
      <c r="P270" s="1185"/>
      <c r="Q270" s="1185"/>
      <c r="R270" s="1185"/>
    </row>
    <row r="271" spans="2:42" ht="16.5" customHeight="1" thickBot="1">
      <c r="B271" s="1216"/>
      <c r="C271" s="1559" t="s">
        <v>230</v>
      </c>
      <c r="D271" s="1560"/>
      <c r="E271" s="1560"/>
      <c r="F271" s="1560"/>
      <c r="G271" s="1560"/>
      <c r="H271" s="1560"/>
      <c r="I271" s="1560"/>
      <c r="J271" s="1560"/>
      <c r="K271" s="1560"/>
      <c r="L271" s="1560"/>
      <c r="M271" s="1560"/>
      <c r="N271" s="1560"/>
      <c r="O271" s="1560"/>
      <c r="P271" s="1560"/>
      <c r="Q271" s="1560"/>
      <c r="R271" s="1561"/>
      <c r="S271" s="1258"/>
      <c r="T271" s="1258"/>
      <c r="U271" s="1258"/>
      <c r="V271" s="1258"/>
      <c r="W271" s="1258"/>
      <c r="X271" s="1258"/>
      <c r="Y271" s="1258"/>
      <c r="Z271" s="1258"/>
      <c r="AA271" s="1258"/>
      <c r="AB271" s="1258"/>
      <c r="AC271" s="1258"/>
      <c r="AD271" s="1258"/>
      <c r="AE271" s="1258"/>
      <c r="AF271" s="1258"/>
      <c r="AG271" s="1258"/>
      <c r="AH271" s="1258"/>
      <c r="AI271" s="1258"/>
      <c r="AJ271" s="1258"/>
      <c r="AK271" s="1258"/>
      <c r="AL271" s="1258"/>
      <c r="AM271" s="1258"/>
      <c r="AN271" s="1258"/>
      <c r="AO271" s="1258"/>
      <c r="AP271" s="1258"/>
    </row>
    <row r="272" spans="2:18" ht="16.5" customHeight="1" hidden="1" thickBot="1">
      <c r="B272" s="1559" t="s">
        <v>134</v>
      </c>
      <c r="C272" s="1560"/>
      <c r="D272" s="1560"/>
      <c r="E272" s="1560"/>
      <c r="F272" s="1560"/>
      <c r="G272" s="1560"/>
      <c r="H272" s="1560"/>
      <c r="I272" s="1560"/>
      <c r="J272" s="1560"/>
      <c r="K272" s="1560"/>
      <c r="L272" s="1560"/>
      <c r="M272" s="1560"/>
      <c r="N272" s="1560"/>
      <c r="O272" s="1560"/>
      <c r="P272" s="1560"/>
      <c r="Q272" s="1560"/>
      <c r="R272" s="1561"/>
    </row>
    <row r="273" spans="2:18" ht="16.5" customHeight="1" hidden="1" thickBot="1">
      <c r="B273" s="1212"/>
      <c r="C273" s="1212"/>
      <c r="D273" s="1212"/>
      <c r="E273" s="1212"/>
      <c r="F273" s="1212"/>
      <c r="G273" s="1212"/>
      <c r="H273" s="1212"/>
      <c r="I273" s="1212"/>
      <c r="J273" s="1212"/>
      <c r="K273" s="1212"/>
      <c r="L273" s="1212"/>
      <c r="M273" s="1212"/>
      <c r="N273" s="1212"/>
      <c r="O273" s="1212"/>
      <c r="P273" s="1212"/>
      <c r="Q273" s="1212"/>
      <c r="R273" s="1212"/>
    </row>
    <row r="274" spans="2:18" ht="16.5" customHeight="1" hidden="1" thickBot="1">
      <c r="B274" s="1153"/>
      <c r="C274" s="1347" t="s">
        <v>135</v>
      </c>
      <c r="D274" s="1348"/>
      <c r="E274" s="1213" t="s">
        <v>88</v>
      </c>
      <c r="F274" s="1214" t="s">
        <v>89</v>
      </c>
      <c r="G274" s="1214" t="s">
        <v>90</v>
      </c>
      <c r="H274" s="1215" t="s">
        <v>91</v>
      </c>
      <c r="I274" s="1286"/>
      <c r="J274" s="1287"/>
      <c r="K274" s="1287"/>
      <c r="L274" s="1287"/>
      <c r="M274" s="1287"/>
      <c r="N274" s="1287"/>
      <c r="O274" s="1287"/>
      <c r="P274" s="1287"/>
      <c r="Q274" s="1287"/>
      <c r="R274" s="1349"/>
    </row>
    <row r="275" spans="3:18" ht="16.5" customHeight="1" hidden="1" thickBot="1">
      <c r="C275" s="1350"/>
      <c r="D275" s="1200"/>
      <c r="E275" s="1351"/>
      <c r="F275" s="1246"/>
      <c r="G275" s="1246"/>
      <c r="H275" s="1247"/>
      <c r="I275" s="1198"/>
      <c r="J275" s="1180"/>
      <c r="K275" s="1180"/>
      <c r="L275" s="1180"/>
      <c r="M275" s="1180"/>
      <c r="N275" s="1180"/>
      <c r="O275" s="1180"/>
      <c r="P275" s="1180"/>
      <c r="Q275" s="1180"/>
      <c r="R275" s="1181"/>
    </row>
    <row r="276" spans="3:18" ht="16.5" customHeight="1" hidden="1">
      <c r="C276" s="1202"/>
      <c r="D276" s="1185"/>
      <c r="E276" s="1198"/>
      <c r="F276" s="1185"/>
      <c r="G276" s="1185"/>
      <c r="H276" s="1185"/>
      <c r="I276" s="1198"/>
      <c r="J276" s="1185"/>
      <c r="K276" s="1185"/>
      <c r="L276" s="1185"/>
      <c r="M276" s="1185"/>
      <c r="N276" s="1185"/>
      <c r="O276" s="1185"/>
      <c r="P276" s="1185"/>
      <c r="Q276" s="1185"/>
      <c r="R276" s="1186"/>
    </row>
    <row r="277" spans="2:18" ht="16.5" customHeight="1" hidden="1" thickBot="1">
      <c r="B277" s="1266" t="s">
        <v>28</v>
      </c>
      <c r="C277" s="1202"/>
      <c r="D277" s="1185"/>
      <c r="E277" s="1199"/>
      <c r="F277" s="1200"/>
      <c r="G277" s="1200"/>
      <c r="H277" s="1200">
        <v>0</v>
      </c>
      <c r="I277" s="1198"/>
      <c r="J277" s="1185"/>
      <c r="K277" s="1185"/>
      <c r="L277" s="1185"/>
      <c r="M277" s="1185"/>
      <c r="N277" s="1185"/>
      <c r="O277" s="1185"/>
      <c r="P277" s="1185"/>
      <c r="Q277" s="1185"/>
      <c r="R277" s="1186"/>
    </row>
    <row r="278" spans="9:18" ht="16.5" customHeight="1" hidden="1" thickBot="1">
      <c r="I278" s="1199"/>
      <c r="J278" s="1200"/>
      <c r="K278" s="1200"/>
      <c r="L278" s="1200"/>
      <c r="M278" s="1200"/>
      <c r="N278" s="1200"/>
      <c r="O278" s="1200"/>
      <c r="P278" s="1200"/>
      <c r="Q278" s="1200"/>
      <c r="R278" s="1201"/>
    </row>
    <row r="279" ht="16.5" customHeight="1" hidden="1">
      <c r="B279" s="1156" t="s">
        <v>78</v>
      </c>
    </row>
    <row r="280" ht="16.5" customHeight="1" hidden="1">
      <c r="B280" s="1156" t="s">
        <v>219</v>
      </c>
    </row>
    <row r="281" ht="16.5" customHeight="1" hidden="1">
      <c r="B281" s="1156" t="s">
        <v>113</v>
      </c>
    </row>
    <row r="284" spans="2:18" ht="16.5" customHeight="1">
      <c r="B284" s="1252" t="s">
        <v>118</v>
      </c>
      <c r="C284" s="1352"/>
      <c r="D284" s="1353"/>
      <c r="E284" s="1155"/>
      <c r="F284" s="1155"/>
      <c r="G284" s="1155"/>
      <c r="H284" s="1155"/>
      <c r="I284" s="1353"/>
      <c r="J284" s="1353"/>
      <c r="K284" s="1353"/>
      <c r="L284" s="1353"/>
      <c r="M284" s="1353"/>
      <c r="N284" s="1353"/>
      <c r="O284" s="1353"/>
      <c r="P284" s="1353"/>
      <c r="Q284" s="1353"/>
      <c r="R284" s="1353"/>
    </row>
    <row r="285" spans="2:18" ht="16.5" customHeight="1">
      <c r="B285" s="1252" t="s">
        <v>221</v>
      </c>
      <c r="C285" s="1352"/>
      <c r="D285" s="1353"/>
      <c r="E285" s="1155"/>
      <c r="F285" s="1155"/>
      <c r="G285" s="1155"/>
      <c r="H285" s="1155"/>
      <c r="I285" s="1353"/>
      <c r="J285" s="1353"/>
      <c r="K285" s="1353"/>
      <c r="L285" s="1353"/>
      <c r="M285" s="1353"/>
      <c r="N285" s="1353"/>
      <c r="O285" s="1353"/>
      <c r="P285" s="1353"/>
      <c r="Q285" s="1353"/>
      <c r="R285" s="1353"/>
    </row>
    <row r="286" spans="2:18" ht="16.5" customHeight="1">
      <c r="B286" s="1354"/>
      <c r="C286" s="1250"/>
      <c r="D286" s="1264"/>
      <c r="I286" s="1264"/>
      <c r="J286" s="1264"/>
      <c r="K286" s="1264"/>
      <c r="L286" s="1264"/>
      <c r="M286" s="1264"/>
      <c r="N286" s="1264"/>
      <c r="O286" s="1264"/>
      <c r="P286" s="1264"/>
      <c r="Q286" s="1264"/>
      <c r="R286" s="1264"/>
    </row>
    <row r="287" spans="2:18" ht="16.5" customHeight="1">
      <c r="B287" s="1252" t="s">
        <v>322</v>
      </c>
      <c r="C287" s="1250"/>
      <c r="D287" s="1264"/>
      <c r="I287" s="1264"/>
      <c r="J287" s="1264"/>
      <c r="K287" s="1264"/>
      <c r="L287" s="1264"/>
      <c r="M287" s="1264"/>
      <c r="N287" s="1264"/>
      <c r="O287" s="1264"/>
      <c r="P287" s="1264"/>
      <c r="Q287" s="1264"/>
      <c r="R287" s="1264"/>
    </row>
    <row r="288" spans="2:18" ht="16.5" customHeight="1">
      <c r="B288" s="1354"/>
      <c r="C288" s="1354"/>
      <c r="D288" s="1264"/>
      <c r="I288" s="1306"/>
      <c r="J288" s="1306"/>
      <c r="K288" s="1306"/>
      <c r="L288" s="1306"/>
      <c r="M288" s="1306"/>
      <c r="N288" s="1306"/>
      <c r="O288" s="1306"/>
      <c r="P288" s="1306"/>
      <c r="Q288" s="1306"/>
      <c r="R288" s="1306"/>
    </row>
    <row r="289" ht="16.5" customHeight="1" thickBot="1">
      <c r="B289" s="1153" t="s">
        <v>222</v>
      </c>
    </row>
    <row r="290" spans="3:18" ht="16.5" customHeight="1">
      <c r="C290" s="1162"/>
      <c r="D290" s="863"/>
      <c r="E290" s="1551" t="s">
        <v>86</v>
      </c>
      <c r="F290" s="1552"/>
      <c r="G290" s="1552"/>
      <c r="H290" s="1553"/>
      <c r="I290" s="1554"/>
      <c r="J290" s="1555"/>
      <c r="K290" s="1555"/>
      <c r="L290" s="1555"/>
      <c r="M290" s="1555"/>
      <c r="N290" s="1555"/>
      <c r="O290" s="1555"/>
      <c r="P290" s="1555"/>
      <c r="Q290" s="1555"/>
      <c r="R290" s="1556"/>
    </row>
    <row r="291" spans="2:18" ht="16.5" customHeight="1" thickBot="1">
      <c r="B291" s="1153"/>
      <c r="C291" s="1270" t="s">
        <v>135</v>
      </c>
      <c r="D291" s="1271"/>
      <c r="E291" s="1342" t="s">
        <v>88</v>
      </c>
      <c r="F291" s="1343" t="s">
        <v>89</v>
      </c>
      <c r="G291" s="1343" t="s">
        <v>90</v>
      </c>
      <c r="H291" s="1344" t="s">
        <v>91</v>
      </c>
      <c r="I291" s="1239"/>
      <c r="J291" s="1240"/>
      <c r="K291" s="1240"/>
      <c r="L291" s="1240"/>
      <c r="M291" s="1240"/>
      <c r="N291" s="1240"/>
      <c r="O291" s="1240"/>
      <c r="P291" s="1240"/>
      <c r="Q291" s="1240"/>
      <c r="R291" s="1173"/>
    </row>
    <row r="292" spans="2:18" ht="16.5" customHeight="1">
      <c r="B292" s="1153"/>
      <c r="C292" s="1297" t="s">
        <v>171</v>
      </c>
      <c r="D292" s="1355"/>
      <c r="E292" s="1298">
        <v>9</v>
      </c>
      <c r="F292" s="1299">
        <v>9</v>
      </c>
      <c r="G292" s="1299">
        <v>9</v>
      </c>
      <c r="H292" s="1175">
        <v>0</v>
      </c>
      <c r="I292" s="1249"/>
      <c r="J292" s="1180"/>
      <c r="K292" s="1180"/>
      <c r="L292" s="1180"/>
      <c r="M292" s="1180"/>
      <c r="N292" s="1180"/>
      <c r="O292" s="1180"/>
      <c r="P292" s="1180"/>
      <c r="Q292" s="1180"/>
      <c r="R292" s="1356"/>
    </row>
    <row r="293" spans="2:18" ht="16.5" customHeight="1">
      <c r="B293" s="1153"/>
      <c r="C293" s="1234" t="s">
        <v>123</v>
      </c>
      <c r="D293" s="1179"/>
      <c r="E293" s="1176">
        <v>8</v>
      </c>
      <c r="F293" s="1177">
        <v>8</v>
      </c>
      <c r="G293" s="1177">
        <v>8</v>
      </c>
      <c r="H293" s="1178">
        <v>1</v>
      </c>
      <c r="I293" s="1249"/>
      <c r="J293" s="1180"/>
      <c r="K293" s="1180"/>
      <c r="L293" s="1180"/>
      <c r="M293" s="1180"/>
      <c r="N293" s="1180"/>
      <c r="O293" s="1180"/>
      <c r="P293" s="1180"/>
      <c r="Q293" s="1180"/>
      <c r="R293" s="1356"/>
    </row>
    <row r="294" spans="2:18" ht="16.5" customHeight="1">
      <c r="B294" s="1153"/>
      <c r="C294" s="1234" t="s">
        <v>172</v>
      </c>
      <c r="D294" s="1179"/>
      <c r="E294" s="1176">
        <v>17</v>
      </c>
      <c r="F294" s="1177">
        <v>19</v>
      </c>
      <c r="G294" s="1177">
        <v>20</v>
      </c>
      <c r="H294" s="1178">
        <v>2</v>
      </c>
      <c r="I294" s="1249"/>
      <c r="J294" s="1180"/>
      <c r="K294" s="1180"/>
      <c r="L294" s="1180"/>
      <c r="M294" s="1180"/>
      <c r="N294" s="1180"/>
      <c r="O294" s="1180"/>
      <c r="P294" s="1180"/>
      <c r="Q294" s="1180"/>
      <c r="R294" s="1356"/>
    </row>
    <row r="295" spans="2:18" ht="16.5" customHeight="1">
      <c r="B295" s="1153"/>
      <c r="C295" s="1234" t="s">
        <v>124</v>
      </c>
      <c r="D295" s="1179"/>
      <c r="E295" s="1176">
        <v>3</v>
      </c>
      <c r="F295" s="1177">
        <v>4</v>
      </c>
      <c r="G295" s="1177">
        <v>5</v>
      </c>
      <c r="H295" s="1178">
        <v>0</v>
      </c>
      <c r="I295" s="1249"/>
      <c r="J295" s="1180"/>
      <c r="K295" s="1180"/>
      <c r="L295" s="1180"/>
      <c r="M295" s="1180"/>
      <c r="N295" s="1180"/>
      <c r="O295" s="1180"/>
      <c r="P295" s="1180"/>
      <c r="Q295" s="1180"/>
      <c r="R295" s="1356"/>
    </row>
    <row r="296" spans="2:18" ht="16.5" customHeight="1">
      <c r="B296" s="1153"/>
      <c r="C296" s="1234" t="s">
        <v>173</v>
      </c>
      <c r="D296" s="1179"/>
      <c r="E296" s="1176">
        <v>15</v>
      </c>
      <c r="F296" s="1177">
        <v>17</v>
      </c>
      <c r="G296" s="1177">
        <v>18</v>
      </c>
      <c r="H296" s="1178">
        <v>2</v>
      </c>
      <c r="I296" s="1249"/>
      <c r="J296" s="1180"/>
      <c r="K296" s="1180"/>
      <c r="L296" s="1180"/>
      <c r="M296" s="1180"/>
      <c r="N296" s="1180"/>
      <c r="O296" s="1180"/>
      <c r="P296" s="1180"/>
      <c r="Q296" s="1180"/>
      <c r="R296" s="1356"/>
    </row>
    <row r="297" spans="2:18" ht="16.5" customHeight="1">
      <c r="B297" s="1153"/>
      <c r="C297" s="1234" t="s">
        <v>174</v>
      </c>
      <c r="D297" s="1179"/>
      <c r="E297" s="1176">
        <v>5</v>
      </c>
      <c r="F297" s="1177">
        <v>6</v>
      </c>
      <c r="G297" s="1177">
        <v>7</v>
      </c>
      <c r="H297" s="1178">
        <v>0</v>
      </c>
      <c r="I297" s="1249"/>
      <c r="J297" s="1180"/>
      <c r="K297" s="1180"/>
      <c r="L297" s="1180"/>
      <c r="M297" s="1180"/>
      <c r="N297" s="1180"/>
      <c r="O297" s="1180"/>
      <c r="P297" s="1180"/>
      <c r="Q297" s="1180"/>
      <c r="R297" s="1356"/>
    </row>
    <row r="298" spans="2:18" ht="16.5" customHeight="1">
      <c r="B298" s="1153"/>
      <c r="C298" s="1234">
        <v>68</v>
      </c>
      <c r="D298" s="1179"/>
      <c r="E298" s="1176">
        <v>7</v>
      </c>
      <c r="F298" s="1177">
        <v>9</v>
      </c>
      <c r="G298" s="1177">
        <v>12</v>
      </c>
      <c r="H298" s="1178">
        <v>0</v>
      </c>
      <c r="I298" s="1249"/>
      <c r="J298" s="1180"/>
      <c r="K298" s="1180"/>
      <c r="L298" s="1180"/>
      <c r="M298" s="1180"/>
      <c r="N298" s="1180"/>
      <c r="O298" s="1180"/>
      <c r="P298" s="1180"/>
      <c r="Q298" s="1180"/>
      <c r="R298" s="1356"/>
    </row>
    <row r="299" spans="2:18" ht="16.5" customHeight="1">
      <c r="B299" s="1153"/>
      <c r="C299" s="1234">
        <v>217</v>
      </c>
      <c r="D299" s="1179"/>
      <c r="E299" s="1176">
        <v>11</v>
      </c>
      <c r="F299" s="1177">
        <v>12</v>
      </c>
      <c r="G299" s="1177">
        <v>13</v>
      </c>
      <c r="H299" s="1178">
        <v>2</v>
      </c>
      <c r="I299" s="1249"/>
      <c r="J299" s="1180"/>
      <c r="K299" s="1180"/>
      <c r="L299" s="1180"/>
      <c r="M299" s="1180"/>
      <c r="N299" s="1180"/>
      <c r="O299" s="1180"/>
      <c r="P299" s="1180"/>
      <c r="Q299" s="1180"/>
      <c r="R299" s="1356"/>
    </row>
    <row r="300" spans="2:18" ht="16.5" customHeight="1">
      <c r="B300" s="1153"/>
      <c r="C300" s="1234">
        <v>220</v>
      </c>
      <c r="D300" s="1179"/>
      <c r="E300" s="1176">
        <v>2</v>
      </c>
      <c r="F300" s="1177">
        <v>2</v>
      </c>
      <c r="G300" s="1177">
        <v>2</v>
      </c>
      <c r="H300" s="1178">
        <v>0</v>
      </c>
      <c r="I300" s="1249"/>
      <c r="J300" s="1180"/>
      <c r="K300" s="1180"/>
      <c r="L300" s="1180"/>
      <c r="M300" s="1180"/>
      <c r="N300" s="1180"/>
      <c r="O300" s="1180"/>
      <c r="P300" s="1180"/>
      <c r="Q300" s="1180"/>
      <c r="R300" s="1356"/>
    </row>
    <row r="301" spans="2:18" ht="16.5" customHeight="1">
      <c r="B301" s="1153"/>
      <c r="C301" s="1234">
        <v>305</v>
      </c>
      <c r="D301" s="1179"/>
      <c r="E301" s="1176">
        <v>2</v>
      </c>
      <c r="F301" s="1177">
        <v>2</v>
      </c>
      <c r="G301" s="1177">
        <v>2</v>
      </c>
      <c r="H301" s="1178">
        <v>0</v>
      </c>
      <c r="I301" s="1249"/>
      <c r="J301" s="1180"/>
      <c r="K301" s="1180"/>
      <c r="L301" s="1180"/>
      <c r="M301" s="1180"/>
      <c r="N301" s="1180"/>
      <c r="O301" s="1180"/>
      <c r="P301" s="1180"/>
      <c r="Q301" s="1180"/>
      <c r="R301" s="1356"/>
    </row>
    <row r="302" spans="2:18" ht="16.5" customHeight="1">
      <c r="B302" s="1153"/>
      <c r="C302" s="1234">
        <v>534</v>
      </c>
      <c r="D302" s="1179"/>
      <c r="E302" s="1176">
        <v>5</v>
      </c>
      <c r="F302" s="1177">
        <v>6</v>
      </c>
      <c r="G302" s="1177">
        <v>6</v>
      </c>
      <c r="H302" s="1178">
        <v>0</v>
      </c>
      <c r="I302" s="1249"/>
      <c r="J302" s="1180"/>
      <c r="K302" s="1180"/>
      <c r="L302" s="1180"/>
      <c r="M302" s="1180"/>
      <c r="N302" s="1180"/>
      <c r="O302" s="1180"/>
      <c r="P302" s="1180"/>
      <c r="Q302" s="1180"/>
      <c r="R302" s="1356"/>
    </row>
    <row r="303" spans="2:18" ht="16.5" customHeight="1">
      <c r="B303" s="1354"/>
      <c r="C303" s="1234">
        <v>550</v>
      </c>
      <c r="D303" s="1179"/>
      <c r="E303" s="1176">
        <v>3</v>
      </c>
      <c r="F303" s="1177">
        <v>3</v>
      </c>
      <c r="G303" s="1177">
        <v>3</v>
      </c>
      <c r="H303" s="1178">
        <v>0</v>
      </c>
      <c r="I303" s="1249"/>
      <c r="J303" s="1180"/>
      <c r="K303" s="1180"/>
      <c r="L303" s="1180"/>
      <c r="M303" s="1180"/>
      <c r="N303" s="1180"/>
      <c r="O303" s="1180"/>
      <c r="P303" s="1180"/>
      <c r="Q303" s="1180"/>
      <c r="R303" s="1356"/>
    </row>
    <row r="304" spans="2:18" ht="16.5" customHeight="1" hidden="1">
      <c r="B304" s="1354"/>
      <c r="C304" s="1234"/>
      <c r="D304" s="1179"/>
      <c r="E304" s="1176"/>
      <c r="F304" s="1177"/>
      <c r="G304" s="1177"/>
      <c r="H304" s="1178"/>
      <c r="I304" s="1249"/>
      <c r="J304" s="1180"/>
      <c r="K304" s="1180"/>
      <c r="L304" s="1180"/>
      <c r="M304" s="1180"/>
      <c r="N304" s="1180"/>
      <c r="O304" s="1180"/>
      <c r="P304" s="1180"/>
      <c r="Q304" s="1180"/>
      <c r="R304" s="1356"/>
    </row>
    <row r="305" spans="2:18" ht="16.5" customHeight="1" hidden="1">
      <c r="B305" s="1354"/>
      <c r="C305" s="1275"/>
      <c r="D305" s="1182"/>
      <c r="E305" s="1176"/>
      <c r="F305" s="1177"/>
      <c r="G305" s="1177"/>
      <c r="H305" s="1178"/>
      <c r="I305" s="1249"/>
      <c r="J305" s="1180"/>
      <c r="K305" s="1180"/>
      <c r="L305" s="1180"/>
      <c r="M305" s="1180"/>
      <c r="N305" s="1180"/>
      <c r="O305" s="1180"/>
      <c r="P305" s="1180"/>
      <c r="Q305" s="1180"/>
      <c r="R305" s="1186"/>
    </row>
    <row r="306" spans="2:18" ht="16.5" customHeight="1" thickBot="1">
      <c r="B306" s="1354"/>
      <c r="C306" s="1193"/>
      <c r="D306" s="1244"/>
      <c r="E306" s="1199"/>
      <c r="F306" s="1246"/>
      <c r="G306" s="1246"/>
      <c r="H306" s="1247"/>
      <c r="I306" s="1249"/>
      <c r="J306" s="1180"/>
      <c r="K306" s="1180"/>
      <c r="L306" s="1180"/>
      <c r="M306" s="1180"/>
      <c r="N306" s="1180"/>
      <c r="O306" s="1180"/>
      <c r="P306" s="1180"/>
      <c r="Q306" s="1180"/>
      <c r="R306" s="1186"/>
    </row>
    <row r="307" spans="2:18" ht="16.5" customHeight="1">
      <c r="B307" s="1252" t="s">
        <v>128</v>
      </c>
      <c r="C307" s="1195"/>
      <c r="D307" s="1180" t="s">
        <v>151</v>
      </c>
      <c r="E307" s="1196">
        <f>SUM(E292:E306)</f>
        <v>87</v>
      </c>
      <c r="F307" s="1164">
        <f>SUM(F292:F306)</f>
        <v>97</v>
      </c>
      <c r="G307" s="1164">
        <f>SUM(G292:G306)+G318</f>
        <v>105</v>
      </c>
      <c r="H307" s="1197">
        <f>SUM(H292:H306)</f>
        <v>7</v>
      </c>
      <c r="I307" s="1249"/>
      <c r="J307" s="1180"/>
      <c r="K307" s="1180"/>
      <c r="L307" s="1180"/>
      <c r="M307" s="1180"/>
      <c r="N307" s="1180"/>
      <c r="O307" s="1180"/>
      <c r="P307" s="1180"/>
      <c r="Q307" s="1180"/>
      <c r="R307" s="1186"/>
    </row>
    <row r="308" spans="2:18" ht="16.5" customHeight="1">
      <c r="B308" s="1252" t="s">
        <v>129</v>
      </c>
      <c r="C308" s="1195"/>
      <c r="D308" s="1180"/>
      <c r="E308" s="1198">
        <f>E309-E307</f>
        <v>39</v>
      </c>
      <c r="F308" s="1185">
        <f>F309-F307</f>
        <v>29</v>
      </c>
      <c r="G308" s="1185">
        <f>G309-G307</f>
        <v>21</v>
      </c>
      <c r="H308" s="1186"/>
      <c r="I308" s="1198"/>
      <c r="J308" s="1185"/>
      <c r="K308" s="1185"/>
      <c r="L308" s="1185"/>
      <c r="M308" s="1185"/>
      <c r="N308" s="1185"/>
      <c r="O308" s="1185"/>
      <c r="P308" s="1185"/>
      <c r="Q308" s="1185"/>
      <c r="R308" s="1186"/>
    </row>
    <row r="309" spans="2:18" ht="16.5" customHeight="1" thickBot="1">
      <c r="B309" s="1252" t="s">
        <v>28</v>
      </c>
      <c r="C309" s="1195"/>
      <c r="D309" s="1180"/>
      <c r="E309" s="1199">
        <f>MAX($E$307:$G$307)*0.2+MAX($E$307:$G$307)</f>
        <v>126</v>
      </c>
      <c r="F309" s="1200">
        <f>MAX($E$307:$G$307)*0.2+MAX($E$307:$G$307)</f>
        <v>126</v>
      </c>
      <c r="G309" s="1200">
        <f>MAX($E$307:$G$307)*0.2+MAX($E$307:$G$307)</f>
        <v>126</v>
      </c>
      <c r="H309" s="1201"/>
      <c r="I309" s="1198"/>
      <c r="J309" s="1180"/>
      <c r="K309" s="1180"/>
      <c r="L309" s="1180"/>
      <c r="M309" s="1180"/>
      <c r="N309" s="1180"/>
      <c r="O309" s="1180"/>
      <c r="P309" s="1185"/>
      <c r="Q309" s="1185"/>
      <c r="R309" s="1186"/>
    </row>
    <row r="310" spans="2:18" ht="16.5" customHeight="1" thickBot="1">
      <c r="B310" s="1252" t="s">
        <v>130</v>
      </c>
      <c r="C310" s="1195"/>
      <c r="D310" s="1180"/>
      <c r="E310" s="1185"/>
      <c r="F310" s="1185"/>
      <c r="G310" s="1185"/>
      <c r="H310" s="1185"/>
      <c r="I310" s="1300"/>
      <c r="J310" s="1357"/>
      <c r="K310" s="1358"/>
      <c r="L310" s="1359"/>
      <c r="M310" s="1357"/>
      <c r="N310" s="1359"/>
      <c r="O310" s="1357"/>
      <c r="P310" s="1207"/>
      <c r="Q310" s="1205"/>
      <c r="R310" s="1255"/>
    </row>
    <row r="311" spans="2:18" ht="16.5" customHeight="1">
      <c r="B311" s="1252"/>
      <c r="C311" s="1195"/>
      <c r="D311" s="1180"/>
      <c r="E311" s="1185"/>
      <c r="F311" s="1185"/>
      <c r="G311" s="1185"/>
      <c r="H311" s="1185"/>
      <c r="I311" s="1264"/>
      <c r="J311" s="1341"/>
      <c r="K311" s="1341"/>
      <c r="L311" s="1341"/>
      <c r="M311" s="1341"/>
      <c r="N311" s="1341"/>
      <c r="O311" s="1341"/>
      <c r="P311" s="1341"/>
      <c r="Q311" s="1341"/>
      <c r="R311" s="1341"/>
    </row>
    <row r="312" spans="2:39" ht="15.75" thickBot="1">
      <c r="B312" s="1153" t="s">
        <v>237</v>
      </c>
      <c r="C312" s="1202"/>
      <c r="D312" s="1185"/>
      <c r="E312" s="1185"/>
      <c r="F312" s="1185"/>
      <c r="G312" s="1185"/>
      <c r="H312" s="1185"/>
      <c r="S312" s="1258"/>
      <c r="T312" s="1258"/>
      <c r="U312" s="1258"/>
      <c r="V312" s="1258"/>
      <c r="W312" s="1258"/>
      <c r="X312" s="1258"/>
      <c r="Y312" s="1258"/>
      <c r="Z312" s="1258"/>
      <c r="AA312" s="1258"/>
      <c r="AB312" s="1258"/>
      <c r="AC312" s="1258"/>
      <c r="AD312" s="1258"/>
      <c r="AE312" s="1258"/>
      <c r="AF312" s="1258"/>
      <c r="AG312" s="1258"/>
      <c r="AH312" s="1258"/>
      <c r="AI312" s="1258"/>
      <c r="AJ312" s="1258"/>
      <c r="AK312" s="1258"/>
      <c r="AL312" s="1258"/>
      <c r="AM312" s="1258"/>
    </row>
    <row r="313" spans="2:39" ht="17.25" customHeight="1" thickBot="1">
      <c r="B313" s="1211"/>
      <c r="C313" s="1559" t="s">
        <v>230</v>
      </c>
      <c r="D313" s="1560"/>
      <c r="E313" s="1560"/>
      <c r="F313" s="1560"/>
      <c r="G313" s="1560"/>
      <c r="H313" s="1560"/>
      <c r="I313" s="1560"/>
      <c r="J313" s="1560"/>
      <c r="K313" s="1560"/>
      <c r="L313" s="1560"/>
      <c r="M313" s="1560"/>
      <c r="N313" s="1560"/>
      <c r="O313" s="1560"/>
      <c r="P313" s="1560"/>
      <c r="Q313" s="1560"/>
      <c r="R313" s="1561"/>
      <c r="S313" s="1258"/>
      <c r="T313" s="1258"/>
      <c r="U313" s="1258"/>
      <c r="V313" s="1258"/>
      <c r="W313" s="1258"/>
      <c r="X313" s="1258"/>
      <c r="Y313" s="1258"/>
      <c r="Z313" s="1258"/>
      <c r="AA313" s="1258"/>
      <c r="AB313" s="1258"/>
      <c r="AC313" s="1258"/>
      <c r="AD313" s="1258"/>
      <c r="AE313" s="1258"/>
      <c r="AF313" s="1258"/>
      <c r="AG313" s="1258"/>
      <c r="AH313" s="1258"/>
      <c r="AI313" s="1258"/>
      <c r="AJ313" s="1258"/>
      <c r="AK313" s="1258"/>
      <c r="AL313" s="1258"/>
      <c r="AM313" s="1258"/>
    </row>
    <row r="314" spans="2:39" ht="17.25" customHeight="1" hidden="1" thickBot="1">
      <c r="B314" s="1559" t="s">
        <v>134</v>
      </c>
      <c r="C314" s="1560"/>
      <c r="D314" s="1560"/>
      <c r="E314" s="1560"/>
      <c r="F314" s="1560"/>
      <c r="G314" s="1560"/>
      <c r="H314" s="1560"/>
      <c r="I314" s="1560"/>
      <c r="J314" s="1560"/>
      <c r="K314" s="1560"/>
      <c r="L314" s="1560"/>
      <c r="M314" s="1560"/>
      <c r="N314" s="1560"/>
      <c r="O314" s="1560"/>
      <c r="P314" s="1560"/>
      <c r="Q314" s="1560"/>
      <c r="R314" s="1561"/>
      <c r="S314" s="1258"/>
      <c r="T314" s="1258"/>
      <c r="U314" s="1258"/>
      <c r="V314" s="1258"/>
      <c r="W314" s="1258"/>
      <c r="X314" s="1258"/>
      <c r="Y314" s="1258"/>
      <c r="Z314" s="1258"/>
      <c r="AA314" s="1258"/>
      <c r="AB314" s="1258"/>
      <c r="AC314" s="1258"/>
      <c r="AD314" s="1258"/>
      <c r="AE314" s="1258"/>
      <c r="AF314" s="1258"/>
      <c r="AG314" s="1258"/>
      <c r="AH314" s="1258"/>
      <c r="AI314" s="1258"/>
      <c r="AJ314" s="1258"/>
      <c r="AK314" s="1258"/>
      <c r="AL314" s="1258"/>
      <c r="AM314" s="1258"/>
    </row>
    <row r="315" spans="2:39" ht="17.25" customHeight="1" hidden="1" thickBot="1">
      <c r="B315" s="1211"/>
      <c r="C315" s="1223"/>
      <c r="D315" s="1223"/>
      <c r="E315" s="1212"/>
      <c r="F315" s="1212"/>
      <c r="G315" s="1212"/>
      <c r="H315" s="1212"/>
      <c r="I315" s="1212"/>
      <c r="J315" s="1212"/>
      <c r="K315" s="1212"/>
      <c r="L315" s="1212"/>
      <c r="M315" s="1212"/>
      <c r="N315" s="1212"/>
      <c r="O315" s="1212"/>
      <c r="P315" s="1212"/>
      <c r="Q315" s="1212"/>
      <c r="R315" s="1212"/>
      <c r="S315" s="1258"/>
      <c r="T315" s="1258"/>
      <c r="U315" s="1258"/>
      <c r="V315" s="1258"/>
      <c r="W315" s="1258"/>
      <c r="X315" s="1258"/>
      <c r="Y315" s="1258"/>
      <c r="Z315" s="1258"/>
      <c r="AA315" s="1258"/>
      <c r="AB315" s="1258"/>
      <c r="AC315" s="1258"/>
      <c r="AD315" s="1258"/>
      <c r="AE315" s="1258"/>
      <c r="AF315" s="1258"/>
      <c r="AG315" s="1258"/>
      <c r="AH315" s="1258"/>
      <c r="AI315" s="1258"/>
      <c r="AJ315" s="1258"/>
      <c r="AK315" s="1258"/>
      <c r="AL315" s="1258"/>
      <c r="AM315" s="1258"/>
    </row>
    <row r="316" spans="2:39" ht="17.25" customHeight="1" hidden="1">
      <c r="B316" s="1211"/>
      <c r="C316" s="1162"/>
      <c r="D316" s="863"/>
      <c r="E316" s="1551" t="s">
        <v>86</v>
      </c>
      <c r="F316" s="1552"/>
      <c r="G316" s="1552"/>
      <c r="H316" s="1553"/>
      <c r="I316" s="1554"/>
      <c r="J316" s="1555"/>
      <c r="K316" s="1555"/>
      <c r="L316" s="1555"/>
      <c r="M316" s="1555"/>
      <c r="N316" s="1555"/>
      <c r="O316" s="1555"/>
      <c r="P316" s="1555"/>
      <c r="Q316" s="1555"/>
      <c r="R316" s="1556"/>
      <c r="S316" s="1258"/>
      <c r="T316" s="1258"/>
      <c r="U316" s="1258"/>
      <c r="V316" s="1258"/>
      <c r="W316" s="1258"/>
      <c r="X316" s="1258"/>
      <c r="Y316" s="1258"/>
      <c r="Z316" s="1258"/>
      <c r="AA316" s="1258"/>
      <c r="AB316" s="1258"/>
      <c r="AC316" s="1258"/>
      <c r="AD316" s="1258"/>
      <c r="AE316" s="1258"/>
      <c r="AF316" s="1258"/>
      <c r="AG316" s="1258"/>
      <c r="AH316" s="1258"/>
      <c r="AI316" s="1258"/>
      <c r="AJ316" s="1258"/>
      <c r="AK316" s="1258"/>
      <c r="AL316" s="1258"/>
      <c r="AM316" s="1258"/>
    </row>
    <row r="317" spans="2:39" ht="17.25" customHeight="1" hidden="1" thickBot="1">
      <c r="B317" s="1211"/>
      <c r="C317" s="1270" t="s">
        <v>135</v>
      </c>
      <c r="D317" s="1271"/>
      <c r="E317" s="1342" t="s">
        <v>88</v>
      </c>
      <c r="F317" s="1343" t="s">
        <v>89</v>
      </c>
      <c r="G317" s="1343" t="s">
        <v>90</v>
      </c>
      <c r="H317" s="1344" t="s">
        <v>91</v>
      </c>
      <c r="I317" s="1239"/>
      <c r="J317" s="1240"/>
      <c r="K317" s="1240"/>
      <c r="L317" s="1240"/>
      <c r="M317" s="1240"/>
      <c r="N317" s="1240"/>
      <c r="O317" s="1240"/>
      <c r="P317" s="1240"/>
      <c r="Q317" s="1240"/>
      <c r="R317" s="1173"/>
      <c r="S317" s="1258"/>
      <c r="T317" s="1258"/>
      <c r="U317" s="1258"/>
      <c r="V317" s="1258"/>
      <c r="W317" s="1258"/>
      <c r="X317" s="1258"/>
      <c r="Y317" s="1258"/>
      <c r="Z317" s="1258"/>
      <c r="AA317" s="1258"/>
      <c r="AB317" s="1258"/>
      <c r="AC317" s="1258"/>
      <c r="AD317" s="1258"/>
      <c r="AE317" s="1258"/>
      <c r="AF317" s="1258"/>
      <c r="AG317" s="1258"/>
      <c r="AH317" s="1258"/>
      <c r="AI317" s="1258"/>
      <c r="AJ317" s="1258"/>
      <c r="AK317" s="1258"/>
      <c r="AL317" s="1258"/>
      <c r="AM317" s="1258"/>
    </row>
    <row r="318" spans="2:39" ht="17.25" customHeight="1" hidden="1" thickBot="1">
      <c r="B318" s="1211"/>
      <c r="C318" s="1350">
        <v>652</v>
      </c>
      <c r="D318" s="1221" t="s">
        <v>160</v>
      </c>
      <c r="E318" s="1274"/>
      <c r="F318" s="1177"/>
      <c r="G318" s="1177"/>
      <c r="H318" s="1333"/>
      <c r="I318" s="1198"/>
      <c r="J318" s="1180"/>
      <c r="K318" s="1180"/>
      <c r="L318" s="1180"/>
      <c r="M318" s="1180"/>
      <c r="N318" s="1180"/>
      <c r="O318" s="1180"/>
      <c r="P318" s="1180"/>
      <c r="Q318" s="1180"/>
      <c r="R318" s="1181"/>
      <c r="S318" s="1258"/>
      <c r="T318" s="1258"/>
      <c r="U318" s="1258"/>
      <c r="V318" s="1258"/>
      <c r="W318" s="1258"/>
      <c r="X318" s="1258"/>
      <c r="Y318" s="1258"/>
      <c r="Z318" s="1258"/>
      <c r="AA318" s="1258"/>
      <c r="AB318" s="1258"/>
      <c r="AC318" s="1258"/>
      <c r="AD318" s="1258"/>
      <c r="AE318" s="1258"/>
      <c r="AF318" s="1258"/>
      <c r="AG318" s="1258"/>
      <c r="AH318" s="1258"/>
      <c r="AI318" s="1258"/>
      <c r="AJ318" s="1258"/>
      <c r="AK318" s="1258"/>
      <c r="AL318" s="1258"/>
      <c r="AM318" s="1258"/>
    </row>
    <row r="319" spans="2:39" ht="17.25" customHeight="1" hidden="1" thickBot="1">
      <c r="B319" s="1211"/>
      <c r="C319" s="1325" t="s">
        <v>176</v>
      </c>
      <c r="D319" s="1336" t="s">
        <v>162</v>
      </c>
      <c r="E319" s="1337"/>
      <c r="F319" s="1246"/>
      <c r="G319" s="1246"/>
      <c r="H319" s="1247"/>
      <c r="I319" s="1249"/>
      <c r="J319" s="1180"/>
      <c r="K319" s="1180"/>
      <c r="L319" s="1180"/>
      <c r="M319" s="1180"/>
      <c r="N319" s="1180"/>
      <c r="O319" s="1180"/>
      <c r="P319" s="1180"/>
      <c r="Q319" s="1180"/>
      <c r="R319" s="1181"/>
      <c r="S319" s="1258"/>
      <c r="T319" s="1258"/>
      <c r="U319" s="1258"/>
      <c r="V319" s="1258"/>
      <c r="W319" s="1258"/>
      <c r="X319" s="1258"/>
      <c r="Y319" s="1258"/>
      <c r="Z319" s="1258"/>
      <c r="AA319" s="1258"/>
      <c r="AB319" s="1258"/>
      <c r="AC319" s="1258"/>
      <c r="AD319" s="1258"/>
      <c r="AE319" s="1258"/>
      <c r="AF319" s="1258"/>
      <c r="AG319" s="1258"/>
      <c r="AH319" s="1258"/>
      <c r="AI319" s="1258"/>
      <c r="AJ319" s="1258"/>
      <c r="AK319" s="1258"/>
      <c r="AL319" s="1258"/>
      <c r="AM319" s="1258"/>
    </row>
    <row r="320" spans="2:18" ht="17.25" customHeight="1" hidden="1" thickBot="1">
      <c r="B320" s="1212" t="s">
        <v>28</v>
      </c>
      <c r="C320" s="1202"/>
      <c r="D320" s="1185"/>
      <c r="E320" s="1199"/>
      <c r="F320" s="1200"/>
      <c r="G320" s="1200">
        <f>SUM(G318:G319)</f>
        <v>0</v>
      </c>
      <c r="H320" s="1201"/>
      <c r="I320" s="1198"/>
      <c r="J320" s="1185"/>
      <c r="K320" s="1185"/>
      <c r="L320" s="1185"/>
      <c r="M320" s="1185"/>
      <c r="N320" s="1185"/>
      <c r="O320" s="1185"/>
      <c r="P320" s="1185"/>
      <c r="Q320" s="1185"/>
      <c r="R320" s="1186"/>
    </row>
    <row r="321" spans="1:18" ht="17.25" customHeight="1" hidden="1" thickBot="1">
      <c r="A321" s="1281"/>
      <c r="B321" s="1212"/>
      <c r="C321" s="1212"/>
      <c r="D321" s="1212"/>
      <c r="E321" s="1212"/>
      <c r="F321" s="1212"/>
      <c r="G321" s="1212"/>
      <c r="H321" s="1212"/>
      <c r="I321" s="1360"/>
      <c r="J321" s="1171"/>
      <c r="K321" s="1171"/>
      <c r="L321" s="1171"/>
      <c r="M321" s="1171"/>
      <c r="N321" s="1171"/>
      <c r="O321" s="1171"/>
      <c r="P321" s="1171"/>
      <c r="Q321" s="1171"/>
      <c r="R321" s="1361"/>
    </row>
    <row r="322" spans="1:18" ht="17.25" customHeight="1">
      <c r="A322" s="1281"/>
      <c r="B322" s="1212"/>
      <c r="C322" s="1212"/>
      <c r="D322" s="1212"/>
      <c r="E322" s="1212"/>
      <c r="F322" s="1212"/>
      <c r="G322" s="1212"/>
      <c r="H322" s="1212"/>
      <c r="I322" s="1212"/>
      <c r="J322" s="1212"/>
      <c r="K322" s="1212"/>
      <c r="L322" s="1212"/>
      <c r="M322" s="1212"/>
      <c r="N322" s="1212"/>
      <c r="O322" s="1212"/>
      <c r="P322" s="1212"/>
      <c r="Q322" s="1212"/>
      <c r="R322" s="1212"/>
    </row>
    <row r="323" spans="2:18" ht="16.5" customHeight="1" thickBot="1">
      <c r="B323" s="1153" t="s">
        <v>238</v>
      </c>
      <c r="I323" s="1296"/>
      <c r="J323" s="1296"/>
      <c r="K323" s="1296"/>
      <c r="L323" s="1296"/>
      <c r="M323" s="1296"/>
      <c r="N323" s="1296"/>
      <c r="O323" s="1296"/>
      <c r="P323" s="1296"/>
      <c r="Q323" s="1296"/>
      <c r="R323" s="1296"/>
    </row>
    <row r="324" spans="3:18" ht="16.5" customHeight="1">
      <c r="C324" s="1162"/>
      <c r="D324" s="863"/>
      <c r="E324" s="1551" t="s">
        <v>86</v>
      </c>
      <c r="F324" s="1552"/>
      <c r="G324" s="1552"/>
      <c r="H324" s="1553"/>
      <c r="I324" s="1554"/>
      <c r="J324" s="1555"/>
      <c r="K324" s="1555"/>
      <c r="L324" s="1555"/>
      <c r="M324" s="1555"/>
      <c r="N324" s="1555"/>
      <c r="O324" s="1555"/>
      <c r="P324" s="1555"/>
      <c r="Q324" s="1555"/>
      <c r="R324" s="1556"/>
    </row>
    <row r="325" spans="2:18" ht="16.5" customHeight="1" thickBot="1">
      <c r="B325" s="1153"/>
      <c r="C325" s="1165" t="s">
        <v>135</v>
      </c>
      <c r="D325" s="1285"/>
      <c r="E325" s="1303" t="s">
        <v>88</v>
      </c>
      <c r="F325" s="1169" t="s">
        <v>89</v>
      </c>
      <c r="G325" s="1169" t="s">
        <v>90</v>
      </c>
      <c r="H325" s="1304" t="s">
        <v>91</v>
      </c>
      <c r="I325" s="1239"/>
      <c r="J325" s="1240"/>
      <c r="K325" s="1240"/>
      <c r="L325" s="1240"/>
      <c r="M325" s="1240"/>
      <c r="N325" s="1240"/>
      <c r="O325" s="1240"/>
      <c r="P325" s="1240"/>
      <c r="Q325" s="1240"/>
      <c r="R325" s="1173"/>
    </row>
    <row r="326" spans="2:18" ht="16.5" customHeight="1" thickBot="1">
      <c r="B326" s="1153"/>
      <c r="C326" s="1414">
        <v>720</v>
      </c>
      <c r="D326" s="1416"/>
      <c r="E326" s="1298">
        <v>11</v>
      </c>
      <c r="F326" s="1319">
        <v>12</v>
      </c>
      <c r="G326" s="1299">
        <v>12</v>
      </c>
      <c r="H326" s="1299"/>
      <c r="I326" s="1239"/>
      <c r="J326" s="1240"/>
      <c r="K326" s="1240"/>
      <c r="L326" s="1240"/>
      <c r="M326" s="1240"/>
      <c r="N326" s="1240"/>
      <c r="O326" s="1240"/>
      <c r="P326" s="1240"/>
      <c r="Q326" s="1240"/>
      <c r="R326" s="1173"/>
    </row>
    <row r="327" spans="2:18" ht="16.5" customHeight="1" hidden="1" thickBot="1">
      <c r="B327" s="1338"/>
      <c r="C327" s="1253"/>
      <c r="D327" s="1336"/>
      <c r="E327" s="1236"/>
      <c r="F327" s="1237"/>
      <c r="G327" s="1237"/>
      <c r="H327" s="1238">
        <v>0</v>
      </c>
      <c r="I327" s="1249"/>
      <c r="J327" s="1180"/>
      <c r="K327" s="1180"/>
      <c r="L327" s="1180"/>
      <c r="M327" s="1180"/>
      <c r="N327" s="1180"/>
      <c r="O327" s="1180"/>
      <c r="P327" s="1180"/>
      <c r="Q327" s="1180"/>
      <c r="R327" s="1181"/>
    </row>
    <row r="328" spans="2:18" ht="16.5" customHeight="1">
      <c r="B328" s="1248" t="s">
        <v>128</v>
      </c>
      <c r="C328" s="1195"/>
      <c r="D328" s="1180"/>
      <c r="E328" s="1196">
        <f>SUM(E313:E327)</f>
        <v>11</v>
      </c>
      <c r="F328" s="1164">
        <f>SUM(F326:F327)</f>
        <v>12</v>
      </c>
      <c r="G328" s="1164">
        <f>SUM(G326:G327)</f>
        <v>12</v>
      </c>
      <c r="H328" s="1197"/>
      <c r="I328" s="1249"/>
      <c r="J328" s="1180"/>
      <c r="K328" s="1180"/>
      <c r="L328" s="1180"/>
      <c r="M328" s="1180"/>
      <c r="N328" s="1180"/>
      <c r="O328" s="1180"/>
      <c r="P328" s="1180"/>
      <c r="Q328" s="1180"/>
      <c r="R328" s="1181"/>
    </row>
    <row r="329" spans="2:18" ht="16.5" customHeight="1">
      <c r="B329" s="1248" t="s">
        <v>129</v>
      </c>
      <c r="C329" s="1250"/>
      <c r="D329" s="1180"/>
      <c r="E329" s="1198">
        <f>E330-E328</f>
        <v>3</v>
      </c>
      <c r="F329" s="1185">
        <f>F330-F327</f>
        <v>14</v>
      </c>
      <c r="G329" s="1185">
        <f>G330-G328</f>
        <v>2</v>
      </c>
      <c r="H329" s="1186"/>
      <c r="I329" s="1249"/>
      <c r="J329" s="1180"/>
      <c r="K329" s="1180"/>
      <c r="L329" s="1180"/>
      <c r="M329" s="1180"/>
      <c r="N329" s="1180"/>
      <c r="O329" s="1180"/>
      <c r="P329" s="1180"/>
      <c r="Q329" s="1180"/>
      <c r="R329" s="1181"/>
    </row>
    <row r="330" spans="2:18" ht="16.5" customHeight="1" thickBot="1">
      <c r="B330" s="1248" t="s">
        <v>28</v>
      </c>
      <c r="C330" s="1250"/>
      <c r="D330" s="1180"/>
      <c r="E330" s="1199">
        <f>MAX($E$328:$G$328)*0.2+MAX($E$328:$G$328)</f>
        <v>14</v>
      </c>
      <c r="F330" s="1200">
        <f>MAX($E$328:$G$328)*0.2+MAX($E$328:$G$328)</f>
        <v>14</v>
      </c>
      <c r="G330" s="1200">
        <f>MAX($E$328:$G$328)*0.2+MAX($E$328:$G$328)</f>
        <v>14</v>
      </c>
      <c r="H330" s="1201"/>
      <c r="I330" s="1198"/>
      <c r="J330" s="1180"/>
      <c r="K330" s="1180"/>
      <c r="L330" s="1180"/>
      <c r="M330" s="1180"/>
      <c r="N330" s="1180"/>
      <c r="O330" s="1180"/>
      <c r="P330" s="1185"/>
      <c r="Q330" s="1185"/>
      <c r="R330" s="1186"/>
    </row>
    <row r="331" spans="2:18" ht="16.5" customHeight="1" thickBot="1">
      <c r="B331" s="1252" t="s">
        <v>130</v>
      </c>
      <c r="C331" s="1195"/>
      <c r="D331" s="1180"/>
      <c r="E331" s="1185"/>
      <c r="F331" s="1185"/>
      <c r="G331" s="1185"/>
      <c r="H331" s="1185"/>
      <c r="I331" s="1253"/>
      <c r="J331" s="1254"/>
      <c r="K331" s="1254"/>
      <c r="L331" s="1254"/>
      <c r="M331" s="1254"/>
      <c r="N331" s="1254"/>
      <c r="O331" s="1254"/>
      <c r="P331" s="1207"/>
      <c r="Q331" s="1207"/>
      <c r="R331" s="1208"/>
    </row>
    <row r="332" spans="2:18" ht="16.5" customHeight="1">
      <c r="B332" s="1252"/>
      <c r="C332" s="1195"/>
      <c r="D332" s="1180"/>
      <c r="E332" s="1185"/>
      <c r="F332" s="1185"/>
      <c r="G332" s="1185"/>
      <c r="H332" s="1185"/>
      <c r="I332" s="1264"/>
      <c r="J332" s="1264"/>
      <c r="K332" s="1264"/>
      <c r="L332" s="1264"/>
      <c r="M332" s="1264"/>
      <c r="N332" s="1264"/>
      <c r="O332" s="1264"/>
      <c r="P332" s="1264"/>
      <c r="Q332" s="1264"/>
      <c r="R332" s="1264"/>
    </row>
    <row r="333" spans="2:18" ht="16.5" customHeight="1" thickBot="1">
      <c r="B333" s="1256" t="s">
        <v>239</v>
      </c>
      <c r="C333" s="1195"/>
      <c r="D333" s="1180"/>
      <c r="E333" s="1185"/>
      <c r="F333" s="1185"/>
      <c r="G333" s="1185"/>
      <c r="H333" s="1185"/>
      <c r="I333" s="1159">
        <v>29</v>
      </c>
      <c r="J333" s="1362"/>
      <c r="K333" s="1362"/>
      <c r="L333" s="1362"/>
      <c r="M333" s="1362"/>
      <c r="N333" s="1362"/>
      <c r="O333" s="1159"/>
      <c r="P333" s="1159">
        <v>39</v>
      </c>
      <c r="Q333" s="1159">
        <v>22</v>
      </c>
      <c r="R333" s="1159">
        <v>256</v>
      </c>
    </row>
    <row r="334" spans="2:18" ht="16.5" customHeight="1" thickBot="1">
      <c r="B334" s="1256"/>
      <c r="C334" s="1195"/>
      <c r="D334" s="1180"/>
      <c r="E334" s="1559" t="s">
        <v>138</v>
      </c>
      <c r="F334" s="1560"/>
      <c r="G334" s="1560"/>
      <c r="H334" s="1561"/>
      <c r="I334" s="1554"/>
      <c r="J334" s="1555"/>
      <c r="K334" s="1555"/>
      <c r="L334" s="1555"/>
      <c r="M334" s="1555"/>
      <c r="N334" s="1555"/>
      <c r="O334" s="1555"/>
      <c r="P334" s="1555"/>
      <c r="Q334" s="1555"/>
      <c r="R334" s="1556"/>
    </row>
    <row r="335" spans="2:18" ht="16.5" customHeight="1" thickBot="1">
      <c r="B335" s="1256"/>
      <c r="C335" s="1258"/>
      <c r="D335" s="1258"/>
      <c r="E335" s="1213" t="s">
        <v>88</v>
      </c>
      <c r="F335" s="1214" t="s">
        <v>89</v>
      </c>
      <c r="G335" s="1214" t="s">
        <v>90</v>
      </c>
      <c r="H335" s="1363" t="s">
        <v>91</v>
      </c>
      <c r="I335" s="1239"/>
      <c r="J335" s="1240"/>
      <c r="K335" s="1240"/>
      <c r="L335" s="1240"/>
      <c r="M335" s="1240"/>
      <c r="N335" s="1240"/>
      <c r="O335" s="1240"/>
      <c r="P335" s="1240"/>
      <c r="Q335" s="1240"/>
      <c r="R335" s="1173"/>
    </row>
    <row r="336" spans="2:18" ht="16.5" customHeight="1">
      <c r="B336" s="1263" t="s">
        <v>128</v>
      </c>
      <c r="C336" s="1263"/>
      <c r="D336" s="1212"/>
      <c r="E336" s="1196">
        <f>E307+E328</f>
        <v>98</v>
      </c>
      <c r="F336" s="1164">
        <f>F307+F328</f>
        <v>109</v>
      </c>
      <c r="G336" s="1164">
        <f>G307+G328</f>
        <v>117</v>
      </c>
      <c r="H336" s="1197">
        <f>H307+H328</f>
        <v>7</v>
      </c>
      <c r="I336" s="1249"/>
      <c r="J336" s="1180"/>
      <c r="K336" s="1180"/>
      <c r="L336" s="1180"/>
      <c r="M336" s="1180"/>
      <c r="N336" s="1180"/>
      <c r="O336" s="1180"/>
      <c r="P336" s="1180"/>
      <c r="Q336" s="1180"/>
      <c r="R336" s="1186"/>
    </row>
    <row r="337" spans="2:18" ht="16.5" customHeight="1">
      <c r="B337" s="1248" t="s">
        <v>129</v>
      </c>
      <c r="C337" s="1195"/>
      <c r="D337" s="1185"/>
      <c r="E337" s="1198">
        <f>E308+E329</f>
        <v>42</v>
      </c>
      <c r="F337" s="1185">
        <f>F308+F329</f>
        <v>43</v>
      </c>
      <c r="G337" s="1185">
        <f>G308+G329</f>
        <v>23</v>
      </c>
      <c r="H337" s="1186"/>
      <c r="I337" s="1198"/>
      <c r="J337" s="1180"/>
      <c r="K337" s="1180"/>
      <c r="L337" s="1180"/>
      <c r="M337" s="1180"/>
      <c r="N337" s="1180"/>
      <c r="O337" s="1180"/>
      <c r="P337" s="1180"/>
      <c r="Q337" s="1180"/>
      <c r="R337" s="1186"/>
    </row>
    <row r="338" spans="2:18" ht="16.5" customHeight="1" thickBot="1">
      <c r="B338" s="1248" t="s">
        <v>28</v>
      </c>
      <c r="C338" s="1195"/>
      <c r="D338" s="1180"/>
      <c r="E338" s="1199">
        <f>SUM(E336:E337)</f>
        <v>140</v>
      </c>
      <c r="F338" s="1200">
        <f>SUM(F336:F337)</f>
        <v>152</v>
      </c>
      <c r="G338" s="1200">
        <f>SUM(G336:G337)</f>
        <v>140</v>
      </c>
      <c r="H338" s="1201"/>
      <c r="I338" s="1198"/>
      <c r="J338" s="1180"/>
      <c r="K338" s="1180"/>
      <c r="L338" s="1180"/>
      <c r="M338" s="1180"/>
      <c r="N338" s="1180"/>
      <c r="O338" s="1180"/>
      <c r="P338" s="1185"/>
      <c r="Q338" s="1185"/>
      <c r="R338" s="1186"/>
    </row>
    <row r="339" spans="2:18" ht="16.5" customHeight="1" thickBot="1">
      <c r="B339" s="1252" t="s">
        <v>130</v>
      </c>
      <c r="C339" s="1250"/>
      <c r="D339" s="1264"/>
      <c r="I339" s="1265"/>
      <c r="J339" s="1207"/>
      <c r="K339" s="1207"/>
      <c r="L339" s="1207"/>
      <c r="M339" s="1207"/>
      <c r="N339" s="1207"/>
      <c r="O339" s="1207"/>
      <c r="P339" s="1207"/>
      <c r="Q339" s="1207"/>
      <c r="R339" s="1255"/>
    </row>
    <row r="340" spans="2:18" ht="16.5" customHeight="1">
      <c r="B340" s="1252"/>
      <c r="C340" s="1250"/>
      <c r="D340" s="1264"/>
      <c r="I340" s="1341"/>
      <c r="J340" s="1341"/>
      <c r="K340" s="1341"/>
      <c r="L340" s="1341"/>
      <c r="M340" s="1341"/>
      <c r="N340" s="1341"/>
      <c r="O340" s="1341"/>
      <c r="P340" s="1341"/>
      <c r="Q340" s="1341"/>
      <c r="R340" s="1209"/>
    </row>
    <row r="341" spans="2:18" ht="16.5" customHeight="1" hidden="1">
      <c r="B341" s="1354" t="s">
        <v>335</v>
      </c>
      <c r="C341" s="1250"/>
      <c r="D341" s="1264"/>
      <c r="I341" s="1341"/>
      <c r="J341" s="1341"/>
      <c r="K341" s="1341"/>
      <c r="L341" s="1341"/>
      <c r="M341" s="1341"/>
      <c r="N341" s="1341"/>
      <c r="O341" s="1341"/>
      <c r="P341" s="1341"/>
      <c r="Q341" s="1341"/>
      <c r="R341" s="1209"/>
    </row>
    <row r="342" spans="2:18" ht="16.5" customHeight="1" hidden="1">
      <c r="B342" s="1354" t="s">
        <v>115</v>
      </c>
      <c r="C342" s="1250"/>
      <c r="D342" s="1264"/>
      <c r="I342" s="1341"/>
      <c r="J342" s="1341"/>
      <c r="K342" s="1341"/>
      <c r="L342" s="1341"/>
      <c r="M342" s="1341"/>
      <c r="N342" s="1341"/>
      <c r="O342" s="1341"/>
      <c r="P342" s="1341"/>
      <c r="Q342" s="1341"/>
      <c r="R342" s="1209"/>
    </row>
    <row r="343" spans="1:18" ht="16.5" customHeight="1" hidden="1">
      <c r="A343" s="1281"/>
      <c r="B343" s="1364" t="s">
        <v>177</v>
      </c>
      <c r="C343" s="1212"/>
      <c r="D343" s="1212"/>
      <c r="E343" s="1212"/>
      <c r="F343" s="1212"/>
      <c r="G343" s="1212"/>
      <c r="H343" s="1212"/>
      <c r="I343" s="1212"/>
      <c r="J343" s="1212"/>
      <c r="K343" s="1212"/>
      <c r="L343" s="1212"/>
      <c r="M343" s="1212"/>
      <c r="N343" s="1212"/>
      <c r="O343" s="1212"/>
      <c r="P343" s="1212"/>
      <c r="Q343" s="1212"/>
      <c r="R343" s="1212"/>
    </row>
    <row r="344" spans="1:18" ht="16.5" customHeight="1" hidden="1">
      <c r="A344" s="1281"/>
      <c r="B344" s="1364" t="s">
        <v>178</v>
      </c>
      <c r="C344" s="1212"/>
      <c r="D344" s="1212"/>
      <c r="E344" s="1212"/>
      <c r="F344" s="1212"/>
      <c r="G344" s="1212"/>
      <c r="H344" s="1212"/>
      <c r="I344" s="1212"/>
      <c r="J344" s="1212"/>
      <c r="K344" s="1212"/>
      <c r="L344" s="1212"/>
      <c r="M344" s="1212"/>
      <c r="N344" s="1212"/>
      <c r="O344" s="1212"/>
      <c r="P344" s="1212"/>
      <c r="Q344" s="1212"/>
      <c r="R344" s="1212"/>
    </row>
    <row r="345" spans="1:18" ht="16.5" customHeight="1" hidden="1">
      <c r="A345" s="1281"/>
      <c r="B345" s="1364" t="s">
        <v>317</v>
      </c>
      <c r="C345" s="1212"/>
      <c r="D345" s="1212"/>
      <c r="E345" s="1212"/>
      <c r="F345" s="1212"/>
      <c r="G345" s="1212"/>
      <c r="H345" s="1212"/>
      <c r="I345" s="1212"/>
      <c r="J345" s="1212"/>
      <c r="K345" s="1212"/>
      <c r="L345" s="1212"/>
      <c r="M345" s="1212"/>
      <c r="N345" s="1212"/>
      <c r="O345" s="1212"/>
      <c r="P345" s="1212"/>
      <c r="Q345" s="1212"/>
      <c r="R345" s="1212"/>
    </row>
    <row r="346" spans="1:18" ht="16.5" customHeight="1" hidden="1">
      <c r="A346" s="1281"/>
      <c r="B346" s="1364" t="s">
        <v>179</v>
      </c>
      <c r="C346" s="1212"/>
      <c r="D346" s="1212"/>
      <c r="E346" s="1212"/>
      <c r="F346" s="1212"/>
      <c r="G346" s="1212"/>
      <c r="H346" s="1212"/>
      <c r="I346" s="1212"/>
      <c r="J346" s="1212"/>
      <c r="K346" s="1212"/>
      <c r="L346" s="1212"/>
      <c r="M346" s="1212"/>
      <c r="N346" s="1212"/>
      <c r="O346" s="1212"/>
      <c r="P346" s="1212"/>
      <c r="Q346" s="1212"/>
      <c r="R346" s="1212"/>
    </row>
    <row r="347" spans="1:18" ht="16.5" customHeight="1">
      <c r="A347" s="1281"/>
      <c r="B347" s="1364"/>
      <c r="C347" s="1212"/>
      <c r="D347" s="1212"/>
      <c r="E347" s="1212"/>
      <c r="F347" s="1212"/>
      <c r="G347" s="1212"/>
      <c r="H347" s="1212"/>
      <c r="I347" s="1212"/>
      <c r="J347" s="1212"/>
      <c r="K347" s="1212"/>
      <c r="L347" s="1212"/>
      <c r="M347" s="1212"/>
      <c r="N347" s="1212"/>
      <c r="O347" s="1212"/>
      <c r="P347" s="1212"/>
      <c r="Q347" s="1212"/>
      <c r="R347" s="1212"/>
    </row>
    <row r="348" spans="1:18" ht="16.5" customHeight="1">
      <c r="A348" s="1252"/>
      <c r="B348" s="1252" t="s">
        <v>118</v>
      </c>
      <c r="C348" s="1352"/>
      <c r="D348" s="1353"/>
      <c r="E348" s="1155"/>
      <c r="F348" s="1155"/>
      <c r="G348" s="1155"/>
      <c r="H348" s="1155"/>
      <c r="I348" s="1353"/>
      <c r="J348" s="1353"/>
      <c r="K348" s="1353"/>
      <c r="L348" s="1353"/>
      <c r="M348" s="1353"/>
      <c r="N348" s="1353"/>
      <c r="O348" s="1353"/>
      <c r="P348" s="1353"/>
      <c r="Q348" s="1353"/>
      <c r="R348" s="1353"/>
    </row>
    <row r="349" spans="1:18" ht="16.5" customHeight="1">
      <c r="A349" s="1252" t="s">
        <v>78</v>
      </c>
      <c r="B349" s="1252" t="s">
        <v>221</v>
      </c>
      <c r="C349" s="1352"/>
      <c r="D349" s="1353"/>
      <c r="E349" s="1155"/>
      <c r="F349" s="1155"/>
      <c r="G349" s="1155"/>
      <c r="H349" s="1155"/>
      <c r="I349" s="1353"/>
      <c r="J349" s="1353"/>
      <c r="K349" s="1353"/>
      <c r="L349" s="1353"/>
      <c r="M349" s="1353"/>
      <c r="N349" s="1353"/>
      <c r="O349" s="1353"/>
      <c r="P349" s="1353"/>
      <c r="Q349" s="1353"/>
      <c r="R349" s="1353"/>
    </row>
    <row r="350" spans="1:18" ht="16.5" customHeight="1">
      <c r="A350" s="1354"/>
      <c r="B350" s="1354"/>
      <c r="C350" s="1250"/>
      <c r="D350" s="1264"/>
      <c r="I350" s="1264"/>
      <c r="J350" s="1264"/>
      <c r="K350" s="1264"/>
      <c r="L350" s="1264"/>
      <c r="M350" s="1264"/>
      <c r="N350" s="1264"/>
      <c r="O350" s="1264"/>
      <c r="P350" s="1264"/>
      <c r="Q350" s="1264"/>
      <c r="R350" s="1264"/>
    </row>
    <row r="351" spans="1:18" ht="16.5" customHeight="1">
      <c r="A351" s="1354"/>
      <c r="B351" s="1252" t="s">
        <v>323</v>
      </c>
      <c r="C351" s="1250"/>
      <c r="D351" s="1264"/>
      <c r="I351" s="1264"/>
      <c r="J351" s="1264"/>
      <c r="K351" s="1264"/>
      <c r="L351" s="1264"/>
      <c r="M351" s="1264"/>
      <c r="N351" s="1264"/>
      <c r="O351" s="1264"/>
      <c r="P351" s="1264"/>
      <c r="Q351" s="1264"/>
      <c r="R351" s="1264"/>
    </row>
    <row r="352" spans="1:18" ht="16.5" customHeight="1">
      <c r="A352" s="1354"/>
      <c r="B352" s="1354"/>
      <c r="C352" s="1250"/>
      <c r="D352" s="1264"/>
      <c r="I352" s="1156"/>
      <c r="J352" s="1156"/>
      <c r="K352" s="1156"/>
      <c r="L352" s="1156"/>
      <c r="M352" s="1156"/>
      <c r="N352" s="1156"/>
      <c r="O352" s="1156"/>
      <c r="P352" s="1156"/>
      <c r="R352" s="1156"/>
    </row>
    <row r="353" spans="1:18" ht="16.5" customHeight="1" thickBot="1">
      <c r="A353" s="1354"/>
      <c r="B353" s="1252" t="s">
        <v>222</v>
      </c>
      <c r="C353" s="1250"/>
      <c r="D353" s="1264"/>
      <c r="I353" s="1362"/>
      <c r="J353" s="1362"/>
      <c r="K353" s="1362"/>
      <c r="L353" s="1362"/>
      <c r="M353" s="1362"/>
      <c r="N353" s="1362"/>
      <c r="O353" s="1362"/>
      <c r="P353" s="1362"/>
      <c r="Q353" s="1362"/>
      <c r="R353" s="1362"/>
    </row>
    <row r="354" spans="1:18" ht="16.5" customHeight="1" thickBot="1">
      <c r="A354" s="1354"/>
      <c r="B354" s="1354"/>
      <c r="C354" s="1162"/>
      <c r="D354" s="863"/>
      <c r="E354" s="1551" t="s">
        <v>86</v>
      </c>
      <c r="F354" s="1552"/>
      <c r="G354" s="1552"/>
      <c r="H354" s="1553"/>
      <c r="I354" s="1554"/>
      <c r="J354" s="1555"/>
      <c r="K354" s="1555"/>
      <c r="L354" s="1555"/>
      <c r="M354" s="1555"/>
      <c r="N354" s="1555"/>
      <c r="O354" s="1555"/>
      <c r="P354" s="1555"/>
      <c r="Q354" s="1555"/>
      <c r="R354" s="1556"/>
    </row>
    <row r="355" spans="1:18" ht="16.5" customHeight="1" thickBot="1">
      <c r="A355" s="1252"/>
      <c r="B355" s="1252"/>
      <c r="C355" s="1270" t="s">
        <v>135</v>
      </c>
      <c r="D355" s="1271"/>
      <c r="E355" s="1213" t="s">
        <v>88</v>
      </c>
      <c r="F355" s="1214" t="s">
        <v>89</v>
      </c>
      <c r="G355" s="1214" t="s">
        <v>90</v>
      </c>
      <c r="H355" s="1215" t="s">
        <v>91</v>
      </c>
      <c r="I355" s="1239"/>
      <c r="J355" s="1240"/>
      <c r="K355" s="1240"/>
      <c r="L355" s="1240"/>
      <c r="M355" s="1317"/>
      <c r="N355" s="1240"/>
      <c r="O355" s="1240"/>
      <c r="P355" s="1240"/>
      <c r="Q355" s="1240"/>
      <c r="R355" s="1173"/>
    </row>
    <row r="356" spans="1:18" ht="16.5" customHeight="1">
      <c r="A356" s="1354"/>
      <c r="B356" s="1354"/>
      <c r="C356" s="1297" t="s">
        <v>180</v>
      </c>
      <c r="D356" s="1175"/>
      <c r="E356" s="1319">
        <v>14</v>
      </c>
      <c r="F356" s="1299">
        <v>12</v>
      </c>
      <c r="G356" s="1299">
        <v>12</v>
      </c>
      <c r="H356" s="1175">
        <v>2</v>
      </c>
      <c r="I356" s="1249"/>
      <c r="J356" s="1180"/>
      <c r="K356" s="1180"/>
      <c r="L356" s="1180"/>
      <c r="M356" s="1365"/>
      <c r="N356" s="1180"/>
      <c r="O356" s="1180"/>
      <c r="P356" s="1180"/>
      <c r="Q356" s="1180"/>
      <c r="R356" s="1181"/>
    </row>
    <row r="357" spans="1:18" ht="16.5" customHeight="1">
      <c r="A357" s="1354"/>
      <c r="B357" s="1354"/>
      <c r="C357" s="1275">
        <v>152</v>
      </c>
      <c r="D357" s="1178"/>
      <c r="E357" s="1274">
        <v>5</v>
      </c>
      <c r="F357" s="1177">
        <v>5</v>
      </c>
      <c r="G357" s="1177">
        <v>5</v>
      </c>
      <c r="H357" s="1178"/>
      <c r="I357" s="1198"/>
      <c r="J357" s="1185"/>
      <c r="K357" s="1185"/>
      <c r="L357" s="1185"/>
      <c r="M357" s="1323"/>
      <c r="N357" s="1185"/>
      <c r="O357" s="1185"/>
      <c r="P357" s="1185"/>
      <c r="Q357" s="1185"/>
      <c r="R357" s="1186"/>
    </row>
    <row r="358" spans="1:18" ht="16.5" customHeight="1">
      <c r="A358" s="1354"/>
      <c r="B358" s="1354"/>
      <c r="C358" s="1275">
        <v>158</v>
      </c>
      <c r="D358" s="1178"/>
      <c r="E358" s="1274">
        <v>2</v>
      </c>
      <c r="F358" s="1177">
        <v>3</v>
      </c>
      <c r="G358" s="1177">
        <v>3</v>
      </c>
      <c r="H358" s="1178"/>
      <c r="I358" s="1249"/>
      <c r="J358" s="1180"/>
      <c r="K358" s="1180"/>
      <c r="L358" s="1180"/>
      <c r="M358" s="1365"/>
      <c r="N358" s="1180"/>
      <c r="O358" s="1180"/>
      <c r="P358" s="1180"/>
      <c r="Q358" s="1180"/>
      <c r="R358" s="1181"/>
    </row>
    <row r="359" spans="1:18" ht="16.5" customHeight="1">
      <c r="A359" s="1354"/>
      <c r="B359" s="1354"/>
      <c r="C359" s="1275">
        <v>161</v>
      </c>
      <c r="D359" s="1178"/>
      <c r="E359" s="1274">
        <v>2</v>
      </c>
      <c r="F359" s="1177">
        <v>2</v>
      </c>
      <c r="G359" s="1177">
        <v>3</v>
      </c>
      <c r="H359" s="1178"/>
      <c r="I359" s="1249"/>
      <c r="J359" s="1180"/>
      <c r="K359" s="1180"/>
      <c r="L359" s="1180"/>
      <c r="M359" s="1365"/>
      <c r="N359" s="1180"/>
      <c r="O359" s="1180"/>
      <c r="P359" s="1180"/>
      <c r="Q359" s="1180"/>
      <c r="R359" s="1181"/>
    </row>
    <row r="360" spans="1:18" ht="16.5" customHeight="1">
      <c r="A360" s="1354"/>
      <c r="B360" s="1354"/>
      <c r="C360" s="1275">
        <v>163</v>
      </c>
      <c r="D360" s="1178"/>
      <c r="E360" s="1274">
        <v>6</v>
      </c>
      <c r="F360" s="1177">
        <v>6</v>
      </c>
      <c r="G360" s="1177">
        <v>6</v>
      </c>
      <c r="H360" s="1178"/>
      <c r="I360" s="1249"/>
      <c r="J360" s="1180"/>
      <c r="K360" s="1180"/>
      <c r="L360" s="1180"/>
      <c r="M360" s="1365"/>
      <c r="N360" s="1180"/>
      <c r="O360" s="1180"/>
      <c r="P360" s="1180"/>
      <c r="Q360" s="1180"/>
      <c r="R360" s="1181"/>
    </row>
    <row r="361" spans="1:18" ht="16.5" customHeight="1">
      <c r="A361" s="1354"/>
      <c r="B361" s="1354"/>
      <c r="C361" s="1275" t="s">
        <v>181</v>
      </c>
      <c r="D361" s="1178"/>
      <c r="E361" s="1274">
        <v>8</v>
      </c>
      <c r="F361" s="1177">
        <v>8</v>
      </c>
      <c r="G361" s="1177">
        <v>8</v>
      </c>
      <c r="H361" s="1178"/>
      <c r="I361" s="1249"/>
      <c r="J361" s="1180"/>
      <c r="K361" s="1180"/>
      <c r="L361" s="1180"/>
      <c r="M361" s="1365"/>
      <c r="N361" s="1180"/>
      <c r="O361" s="1180"/>
      <c r="P361" s="1180"/>
      <c r="Q361" s="1180"/>
      <c r="R361" s="1181"/>
    </row>
    <row r="362" spans="1:18" ht="16.5" customHeight="1">
      <c r="A362" s="1354"/>
      <c r="B362" s="1354"/>
      <c r="C362" s="1275">
        <v>166</v>
      </c>
      <c r="D362" s="1178"/>
      <c r="E362" s="1274">
        <v>4</v>
      </c>
      <c r="F362" s="1177">
        <v>4</v>
      </c>
      <c r="G362" s="1177">
        <v>4</v>
      </c>
      <c r="H362" s="1178"/>
      <c r="I362" s="1249"/>
      <c r="J362" s="1180"/>
      <c r="K362" s="1180"/>
      <c r="L362" s="1180"/>
      <c r="M362" s="1365"/>
      <c r="N362" s="1180"/>
      <c r="O362" s="1180"/>
      <c r="P362" s="1180"/>
      <c r="Q362" s="1180"/>
      <c r="R362" s="1181"/>
    </row>
    <row r="363" spans="1:18" ht="16.5" customHeight="1">
      <c r="A363" s="1354"/>
      <c r="B363" s="1354"/>
      <c r="C363" s="1275" t="s">
        <v>182</v>
      </c>
      <c r="D363" s="1178"/>
      <c r="E363" s="1274">
        <v>2</v>
      </c>
      <c r="F363" s="1177">
        <v>2</v>
      </c>
      <c r="G363" s="1177">
        <v>2</v>
      </c>
      <c r="H363" s="1178"/>
      <c r="I363" s="1249"/>
      <c r="J363" s="1180"/>
      <c r="K363" s="1180"/>
      <c r="L363" s="1180"/>
      <c r="M363" s="1365"/>
      <c r="N363" s="1180"/>
      <c r="O363" s="1180"/>
      <c r="P363" s="1180"/>
      <c r="Q363" s="1180"/>
      <c r="R363" s="1181"/>
    </row>
    <row r="364" spans="1:18" ht="16.5" customHeight="1">
      <c r="A364" s="1354"/>
      <c r="B364" s="1354"/>
      <c r="C364" s="1275" t="s">
        <v>329</v>
      </c>
      <c r="D364" s="1178"/>
      <c r="E364" s="1274">
        <v>3</v>
      </c>
      <c r="F364" s="1177">
        <v>3</v>
      </c>
      <c r="G364" s="1177">
        <v>3</v>
      </c>
      <c r="H364" s="1178"/>
      <c r="I364" s="1249"/>
      <c r="J364" s="1180"/>
      <c r="K364" s="1180"/>
      <c r="L364" s="1180"/>
      <c r="M364" s="1365"/>
      <c r="N364" s="1180"/>
      <c r="O364" s="1180"/>
      <c r="P364" s="1180"/>
      <c r="Q364" s="1180"/>
      <c r="R364" s="1181"/>
    </row>
    <row r="365" spans="1:18" ht="16.5" customHeight="1">
      <c r="A365" s="1354"/>
      <c r="B365" s="1354"/>
      <c r="C365" s="1275" t="s">
        <v>330</v>
      </c>
      <c r="D365" s="1178"/>
      <c r="E365" s="1274">
        <v>3</v>
      </c>
      <c r="F365" s="1177">
        <v>3</v>
      </c>
      <c r="G365" s="1177">
        <v>3</v>
      </c>
      <c r="H365" s="1178"/>
      <c r="I365" s="1249"/>
      <c r="J365" s="1180"/>
      <c r="K365" s="1180"/>
      <c r="L365" s="1180"/>
      <c r="M365" s="1365"/>
      <c r="N365" s="1180"/>
      <c r="O365" s="1180"/>
      <c r="P365" s="1180"/>
      <c r="Q365" s="1180"/>
      <c r="R365" s="1181"/>
    </row>
    <row r="366" spans="1:18" ht="16.5" customHeight="1" hidden="1">
      <c r="A366" s="1354"/>
      <c r="B366" s="1354"/>
      <c r="C366" s="1275"/>
      <c r="D366" s="1178"/>
      <c r="E366" s="1274"/>
      <c r="F366" s="1177"/>
      <c r="G366" s="1177"/>
      <c r="H366" s="1178"/>
      <c r="I366" s="1249"/>
      <c r="J366" s="1180"/>
      <c r="K366" s="1180"/>
      <c r="L366" s="1180"/>
      <c r="M366" s="1365"/>
      <c r="N366" s="1180"/>
      <c r="O366" s="1180"/>
      <c r="P366" s="1180"/>
      <c r="Q366" s="1180"/>
      <c r="R366" s="1181"/>
    </row>
    <row r="367" spans="1:18" ht="16.5" customHeight="1" hidden="1">
      <c r="A367" s="1354"/>
      <c r="B367" s="1354"/>
      <c r="C367" s="1275"/>
      <c r="D367" s="1178"/>
      <c r="E367" s="1274"/>
      <c r="F367" s="1177"/>
      <c r="G367" s="1177"/>
      <c r="H367" s="1178"/>
      <c r="I367" s="1249"/>
      <c r="J367" s="1180"/>
      <c r="K367" s="1180"/>
      <c r="L367" s="1180"/>
      <c r="M367" s="1365"/>
      <c r="N367" s="1180"/>
      <c r="O367" s="1180"/>
      <c r="P367" s="1180"/>
      <c r="Q367" s="1180"/>
      <c r="R367" s="1181"/>
    </row>
    <row r="368" spans="1:18" ht="16.5" customHeight="1" hidden="1">
      <c r="A368" s="1354"/>
      <c r="B368" s="1354"/>
      <c r="C368" s="1275"/>
      <c r="D368" s="1178"/>
      <c r="E368" s="1274"/>
      <c r="F368" s="1177"/>
      <c r="G368" s="1177"/>
      <c r="H368" s="1178"/>
      <c r="I368" s="1249"/>
      <c r="J368" s="1180"/>
      <c r="K368" s="1180"/>
      <c r="L368" s="1180"/>
      <c r="M368" s="1365"/>
      <c r="N368" s="1180"/>
      <c r="O368" s="1180"/>
      <c r="P368" s="1180"/>
      <c r="Q368" s="1180"/>
      <c r="R368" s="1181"/>
    </row>
    <row r="369" spans="1:18" ht="16.5" customHeight="1" hidden="1">
      <c r="A369" s="1354"/>
      <c r="B369" s="1354"/>
      <c r="C369" s="1275"/>
      <c r="D369" s="1178"/>
      <c r="E369" s="1274"/>
      <c r="F369" s="1177"/>
      <c r="G369" s="1177"/>
      <c r="H369" s="1178"/>
      <c r="I369" s="1249"/>
      <c r="J369" s="1180"/>
      <c r="K369" s="1180"/>
      <c r="L369" s="1180"/>
      <c r="M369" s="1365"/>
      <c r="N369" s="1180"/>
      <c r="O369" s="1180"/>
      <c r="P369" s="1180"/>
      <c r="Q369" s="1180"/>
      <c r="R369" s="1181"/>
    </row>
    <row r="370" spans="1:18" ht="16.5" customHeight="1" hidden="1">
      <c r="A370" s="1354"/>
      <c r="B370" s="1354"/>
      <c r="C370" s="1275"/>
      <c r="D370" s="1178"/>
      <c r="E370" s="1274"/>
      <c r="F370" s="1177"/>
      <c r="G370" s="1177"/>
      <c r="H370" s="1178"/>
      <c r="I370" s="1249"/>
      <c r="J370" s="1180"/>
      <c r="K370" s="1180"/>
      <c r="L370" s="1180"/>
      <c r="M370" s="1365"/>
      <c r="N370" s="1180"/>
      <c r="O370" s="1180"/>
      <c r="P370" s="1180"/>
      <c r="Q370" s="1180"/>
      <c r="R370" s="1181"/>
    </row>
    <row r="371" spans="1:18" ht="16.5" customHeight="1" thickBot="1">
      <c r="A371" s="1354"/>
      <c r="B371" s="1354"/>
      <c r="C371" s="1193"/>
      <c r="D371" s="1247"/>
      <c r="E371" s="1337"/>
      <c r="F371" s="1246"/>
      <c r="G371" s="1246"/>
      <c r="H371" s="1247"/>
      <c r="I371" s="1249"/>
      <c r="J371" s="1180"/>
      <c r="K371" s="1180"/>
      <c r="L371" s="1180"/>
      <c r="M371" s="1180"/>
      <c r="N371" s="1180"/>
      <c r="O371" s="1180"/>
      <c r="P371" s="1180"/>
      <c r="Q371" s="1180"/>
      <c r="R371" s="1186"/>
    </row>
    <row r="372" spans="1:18" ht="16.5" customHeight="1">
      <c r="A372" s="1354"/>
      <c r="B372" s="1252" t="s">
        <v>128</v>
      </c>
      <c r="C372" s="1195"/>
      <c r="D372" s="1180"/>
      <c r="E372" s="1196">
        <f>SUM(E356:E371)</f>
        <v>49</v>
      </c>
      <c r="F372" s="1164">
        <f>SUM(F356:F370)</f>
        <v>48</v>
      </c>
      <c r="G372" s="1164">
        <f>SUM(G356:G371)</f>
        <v>49</v>
      </c>
      <c r="H372" s="1197">
        <f>SUM(H356:H371)</f>
        <v>2</v>
      </c>
      <c r="I372" s="1198"/>
      <c r="J372" s="1185"/>
      <c r="K372" s="1185"/>
      <c r="L372" s="1185"/>
      <c r="M372" s="1323"/>
      <c r="N372" s="1185"/>
      <c r="O372" s="1185"/>
      <c r="P372" s="1185"/>
      <c r="Q372" s="1185"/>
      <c r="R372" s="1186"/>
    </row>
    <row r="373" spans="1:18" ht="16.5" customHeight="1">
      <c r="A373" s="1354"/>
      <c r="B373" s="1252" t="s">
        <v>129</v>
      </c>
      <c r="C373" s="1195"/>
      <c r="D373" s="1180"/>
      <c r="E373" s="1198">
        <f>E374-E372</f>
        <v>9</v>
      </c>
      <c r="F373" s="1185">
        <f>F374-F372</f>
        <v>10</v>
      </c>
      <c r="G373" s="1185">
        <f>G374-G372</f>
        <v>9</v>
      </c>
      <c r="H373" s="1186"/>
      <c r="I373" s="1198"/>
      <c r="J373" s="1180"/>
      <c r="K373" s="1180"/>
      <c r="L373" s="1180"/>
      <c r="M373" s="1365"/>
      <c r="N373" s="1180"/>
      <c r="O373" s="1180"/>
      <c r="P373" s="1180"/>
      <c r="Q373" s="1366"/>
      <c r="R373" s="1186"/>
    </row>
    <row r="374" spans="1:18" ht="16.5" customHeight="1" thickBot="1">
      <c r="A374" s="1354"/>
      <c r="B374" s="1252" t="s">
        <v>28</v>
      </c>
      <c r="C374" s="1195"/>
      <c r="D374" s="1180"/>
      <c r="E374" s="1199">
        <f>MAX($E$372:$G$372)*0.185+MAX($E$372:$G$372)</f>
        <v>58</v>
      </c>
      <c r="F374" s="1200">
        <f>MAX($E$372:$G$372)*0.185+MAX($E$372:$G$372)</f>
        <v>58</v>
      </c>
      <c r="G374" s="1200">
        <f>MAX($E$372:$G$372)*0.185+MAX($E$372:$G$372)</f>
        <v>58</v>
      </c>
      <c r="H374" s="1201"/>
      <c r="I374" s="1249"/>
      <c r="J374" s="1180"/>
      <c r="K374" s="1180"/>
      <c r="L374" s="1180"/>
      <c r="M374" s="1365"/>
      <c r="N374" s="1180"/>
      <c r="O374" s="1180"/>
      <c r="P374" s="1180"/>
      <c r="Q374" s="1366"/>
      <c r="R374" s="1186"/>
    </row>
    <row r="375" spans="1:18" ht="16.5" customHeight="1" thickBot="1">
      <c r="A375" s="1354"/>
      <c r="B375" s="1252" t="s">
        <v>130</v>
      </c>
      <c r="C375" s="1195"/>
      <c r="D375" s="1180"/>
      <c r="E375" s="1185"/>
      <c r="F375" s="1185"/>
      <c r="G375" s="1185"/>
      <c r="H375" s="1185"/>
      <c r="I375" s="1265"/>
      <c r="J375" s="1207"/>
      <c r="K375" s="1207"/>
      <c r="L375" s="1207"/>
      <c r="M375" s="1358"/>
      <c r="N375" s="1207"/>
      <c r="O375" s="1207"/>
      <c r="P375" s="1207"/>
      <c r="Q375" s="1207"/>
      <c r="R375" s="1255"/>
    </row>
    <row r="376" spans="1:18" ht="16.5" customHeight="1">
      <c r="A376" s="1354"/>
      <c r="B376" s="1354"/>
      <c r="C376" s="1195"/>
      <c r="D376" s="1180"/>
      <c r="E376" s="1185"/>
      <c r="F376" s="1185"/>
      <c r="G376" s="1185"/>
      <c r="H376" s="1185"/>
      <c r="I376" s="1264"/>
      <c r="J376" s="1264"/>
      <c r="K376" s="1264"/>
      <c r="L376" s="1264"/>
      <c r="M376" s="1264"/>
      <c r="N376" s="1264"/>
      <c r="O376" s="1264"/>
      <c r="P376" s="1264"/>
      <c r="Q376" s="1264"/>
      <c r="R376" s="1264"/>
    </row>
    <row r="377" spans="1:8" ht="16.5" customHeight="1" thickBot="1">
      <c r="A377" s="1354"/>
      <c r="B377" s="1153" t="s">
        <v>183</v>
      </c>
      <c r="C377" s="1202"/>
      <c r="D377" s="1185"/>
      <c r="E377" s="1185"/>
      <c r="F377" s="1185"/>
      <c r="G377" s="1185"/>
      <c r="H377" s="1185"/>
    </row>
    <row r="378" spans="1:18" ht="16.5" customHeight="1" hidden="1" thickBot="1">
      <c r="A378" s="1354"/>
      <c r="C378" s="1559" t="s">
        <v>134</v>
      </c>
      <c r="D378" s="1560"/>
      <c r="E378" s="1560"/>
      <c r="F378" s="1560"/>
      <c r="G378" s="1560"/>
      <c r="H378" s="1560"/>
      <c r="I378" s="1560"/>
      <c r="J378" s="1560"/>
      <c r="K378" s="1560"/>
      <c r="L378" s="1560"/>
      <c r="M378" s="1560"/>
      <c r="N378" s="1560"/>
      <c r="O378" s="1560"/>
      <c r="P378" s="1560"/>
      <c r="Q378" s="1560"/>
      <c r="R378" s="1561"/>
    </row>
    <row r="379" spans="1:18" ht="16.5" customHeight="1" thickBot="1">
      <c r="A379" s="1354"/>
      <c r="B379" s="1559" t="s">
        <v>240</v>
      </c>
      <c r="C379" s="1560"/>
      <c r="D379" s="1560"/>
      <c r="E379" s="1560"/>
      <c r="F379" s="1560"/>
      <c r="G379" s="1560"/>
      <c r="H379" s="1560"/>
      <c r="I379" s="1560"/>
      <c r="J379" s="1560"/>
      <c r="K379" s="1560"/>
      <c r="L379" s="1560"/>
      <c r="M379" s="1560"/>
      <c r="N379" s="1560"/>
      <c r="O379" s="1560"/>
      <c r="P379" s="1560"/>
      <c r="Q379" s="1560"/>
      <c r="R379" s="1561"/>
    </row>
    <row r="380" spans="1:18" ht="16.5" customHeight="1" hidden="1" thickBot="1">
      <c r="A380" s="1354"/>
      <c r="C380" s="1166"/>
      <c r="D380" s="1166"/>
      <c r="E380" s="1166"/>
      <c r="F380" s="1166"/>
      <c r="G380" s="1166"/>
      <c r="H380" s="1166"/>
      <c r="I380" s="1166"/>
      <c r="J380" s="1166"/>
      <c r="K380" s="1166"/>
      <c r="L380" s="1166"/>
      <c r="M380" s="1166"/>
      <c r="N380" s="1166"/>
      <c r="O380" s="1166"/>
      <c r="P380" s="1166"/>
      <c r="Q380" s="1166"/>
      <c r="R380" s="1166"/>
    </row>
    <row r="381" spans="1:18" ht="16.5" customHeight="1" hidden="1" thickBot="1">
      <c r="A381" s="1354"/>
      <c r="B381" s="1338"/>
      <c r="C381" s="1162"/>
      <c r="D381" s="863"/>
      <c r="E381" s="1551" t="s">
        <v>86</v>
      </c>
      <c r="F381" s="1552"/>
      <c r="G381" s="1552"/>
      <c r="H381" s="1553"/>
      <c r="I381" s="1554"/>
      <c r="J381" s="1555"/>
      <c r="K381" s="1555"/>
      <c r="L381" s="1555"/>
      <c r="M381" s="1555"/>
      <c r="N381" s="1555"/>
      <c r="O381" s="1555"/>
      <c r="P381" s="1555"/>
      <c r="Q381" s="1555"/>
      <c r="R381" s="1556"/>
    </row>
    <row r="382" spans="1:18" ht="16.5" customHeight="1" hidden="1" thickBot="1">
      <c r="A382" s="1252"/>
      <c r="B382" s="1252"/>
      <c r="C382" s="1165" t="s">
        <v>135</v>
      </c>
      <c r="D382" s="1367"/>
      <c r="E382" s="1222" t="s">
        <v>88</v>
      </c>
      <c r="F382" s="1223" t="s">
        <v>89</v>
      </c>
      <c r="G382" s="1223" t="s">
        <v>90</v>
      </c>
      <c r="H382" s="1167" t="s">
        <v>91</v>
      </c>
      <c r="I382" s="1239"/>
      <c r="J382" s="1240"/>
      <c r="K382" s="1240"/>
      <c r="L382" s="1240"/>
      <c r="M382" s="1317"/>
      <c r="N382" s="1240"/>
      <c r="O382" s="1240"/>
      <c r="P382" s="1240"/>
      <c r="Q382" s="1240"/>
      <c r="R382" s="1173"/>
    </row>
    <row r="383" spans="1:18" ht="16.5" customHeight="1" hidden="1" thickBot="1">
      <c r="A383" s="1252"/>
      <c r="B383" s="1252"/>
      <c r="C383" s="1275">
        <v>163</v>
      </c>
      <c r="D383" s="1182" t="s">
        <v>160</v>
      </c>
      <c r="E383" s="1368">
        <v>0</v>
      </c>
      <c r="F383" s="1212">
        <v>0</v>
      </c>
      <c r="G383" s="1212">
        <v>0</v>
      </c>
      <c r="H383" s="1318">
        <v>0</v>
      </c>
      <c r="I383" s="1239"/>
      <c r="J383" s="1240"/>
      <c r="K383" s="1240"/>
      <c r="L383" s="1240"/>
      <c r="M383" s="1240"/>
      <c r="N383" s="1240"/>
      <c r="O383" s="1240"/>
      <c r="P383" s="1240"/>
      <c r="Q383" s="1240"/>
      <c r="R383" s="1173"/>
    </row>
    <row r="384" spans="1:18" ht="16.5" customHeight="1" hidden="1">
      <c r="A384" s="1354"/>
      <c r="B384" s="1354"/>
      <c r="C384" s="1275"/>
      <c r="D384" s="1182"/>
      <c r="E384" s="1298"/>
      <c r="F384" s="1299"/>
      <c r="G384" s="1299"/>
      <c r="H384" s="1175"/>
      <c r="I384" s="1249"/>
      <c r="J384" s="1180"/>
      <c r="K384" s="1180"/>
      <c r="L384" s="1180"/>
      <c r="M384" s="1185"/>
      <c r="N384" s="1180"/>
      <c r="O384" s="1180"/>
      <c r="P384" s="1180"/>
      <c r="Q384" s="1180"/>
      <c r="R384" s="1186"/>
    </row>
    <row r="385" spans="1:18" ht="16.5" customHeight="1" hidden="1" thickBot="1">
      <c r="A385" s="1354"/>
      <c r="B385" s="1354"/>
      <c r="C385" s="1193"/>
      <c r="D385" s="1244"/>
      <c r="E385" s="1245"/>
      <c r="F385" s="1246"/>
      <c r="G385" s="1246"/>
      <c r="H385" s="1247"/>
      <c r="I385" s="1249"/>
      <c r="J385" s="1180"/>
      <c r="K385" s="1180"/>
      <c r="L385" s="1180"/>
      <c r="M385" s="1185"/>
      <c r="N385" s="1180"/>
      <c r="O385" s="1180"/>
      <c r="P385" s="1180"/>
      <c r="Q385" s="1180"/>
      <c r="R385" s="1186"/>
    </row>
    <row r="386" spans="1:18" ht="16.5" customHeight="1" hidden="1">
      <c r="A386" s="1354"/>
      <c r="B386" s="1354"/>
      <c r="C386" s="1202"/>
      <c r="D386" s="1185"/>
      <c r="E386" s="1198">
        <v>0</v>
      </c>
      <c r="F386" s="1185">
        <v>0</v>
      </c>
      <c r="G386" s="1185"/>
      <c r="H386" s="1186">
        <v>0</v>
      </c>
      <c r="I386" s="1198"/>
      <c r="J386" s="1185"/>
      <c r="K386" s="1185"/>
      <c r="L386" s="1185"/>
      <c r="M386" s="1185"/>
      <c r="N386" s="1185"/>
      <c r="O386" s="1185"/>
      <c r="P386" s="1185"/>
      <c r="Q386" s="1185"/>
      <c r="R386" s="1186"/>
    </row>
    <row r="387" spans="1:18" ht="16.5" customHeight="1" hidden="1" thickBot="1">
      <c r="A387" s="1354"/>
      <c r="B387" s="1248" t="s">
        <v>28</v>
      </c>
      <c r="C387" s="1202"/>
      <c r="D387" s="1185"/>
      <c r="E387" s="1199"/>
      <c r="F387" s="1200"/>
      <c r="G387" s="1200"/>
      <c r="H387" s="1201"/>
      <c r="I387" s="1198"/>
      <c r="J387" s="1185"/>
      <c r="K387" s="1185"/>
      <c r="L387" s="1185"/>
      <c r="M387" s="1185"/>
      <c r="N387" s="1185"/>
      <c r="O387" s="1185"/>
      <c r="P387" s="1185"/>
      <c r="Q387" s="1185"/>
      <c r="R387" s="1186"/>
    </row>
    <row r="388" spans="1:18" ht="16.5" customHeight="1" hidden="1" thickBot="1">
      <c r="A388" s="1338"/>
      <c r="B388" s="1248"/>
      <c r="C388" s="1202"/>
      <c r="D388" s="1185"/>
      <c r="E388" s="1185"/>
      <c r="F388" s="1185"/>
      <c r="G388" s="1185"/>
      <c r="H388" s="1185"/>
      <c r="I388" s="1199"/>
      <c r="J388" s="1200"/>
      <c r="K388" s="1200"/>
      <c r="L388" s="1200"/>
      <c r="M388" s="1200"/>
      <c r="N388" s="1200"/>
      <c r="O388" s="1200"/>
      <c r="P388" s="1200"/>
      <c r="Q388" s="1200"/>
      <c r="R388" s="1201"/>
    </row>
    <row r="389" spans="1:18" ht="16.5" customHeight="1">
      <c r="A389" s="1338"/>
      <c r="B389" s="1248"/>
      <c r="C389" s="1202"/>
      <c r="D389" s="1185"/>
      <c r="E389" s="1185"/>
      <c r="F389" s="1185"/>
      <c r="G389" s="1185"/>
      <c r="H389" s="1185"/>
      <c r="I389" s="1185"/>
      <c r="J389" s="1185"/>
      <c r="K389" s="1185"/>
      <c r="L389" s="1185"/>
      <c r="M389" s="1185"/>
      <c r="N389" s="1185"/>
      <c r="O389" s="1185"/>
      <c r="P389" s="1185"/>
      <c r="Q389" s="1185"/>
      <c r="R389" s="1185"/>
    </row>
    <row r="390" spans="1:18" ht="16.5" customHeight="1" thickBot="1">
      <c r="A390" s="1354"/>
      <c r="B390" s="1252" t="s">
        <v>241</v>
      </c>
      <c r="C390" s="1195"/>
      <c r="D390" s="1180"/>
      <c r="E390" s="1185"/>
      <c r="F390" s="1185"/>
      <c r="G390" s="1185"/>
      <c r="H390" s="1185"/>
      <c r="I390" s="1362"/>
      <c r="J390" s="1362"/>
      <c r="K390" s="1362"/>
      <c r="L390" s="1362"/>
      <c r="M390" s="1362"/>
      <c r="N390" s="1362"/>
      <c r="O390" s="1362"/>
      <c r="P390" s="1362"/>
      <c r="Q390" s="1362"/>
      <c r="R390" s="1362"/>
    </row>
    <row r="391" spans="1:18" ht="16.5" customHeight="1">
      <c r="A391" s="1338"/>
      <c r="B391" s="1338"/>
      <c r="C391" s="1162"/>
      <c r="D391" s="863"/>
      <c r="E391" s="1551" t="s">
        <v>86</v>
      </c>
      <c r="F391" s="1552"/>
      <c r="G391" s="1552"/>
      <c r="H391" s="1553"/>
      <c r="I391" s="1554"/>
      <c r="J391" s="1555"/>
      <c r="K391" s="1555"/>
      <c r="L391" s="1555"/>
      <c r="M391" s="1555"/>
      <c r="N391" s="1555"/>
      <c r="O391" s="1555"/>
      <c r="P391" s="1555"/>
      <c r="Q391" s="1555"/>
      <c r="R391" s="1556"/>
    </row>
    <row r="392" spans="1:18" ht="16.5" customHeight="1" thickBot="1">
      <c r="A392" s="1252"/>
      <c r="B392" s="1252"/>
      <c r="C392" s="1165" t="s">
        <v>135</v>
      </c>
      <c r="D392" s="1285"/>
      <c r="E392" s="1303" t="s">
        <v>88</v>
      </c>
      <c r="F392" s="1169" t="s">
        <v>89</v>
      </c>
      <c r="G392" s="1169" t="s">
        <v>90</v>
      </c>
      <c r="H392" s="1304" t="s">
        <v>91</v>
      </c>
      <c r="I392" s="1239"/>
      <c r="J392" s="1240"/>
      <c r="K392" s="1240"/>
      <c r="L392" s="1240"/>
      <c r="M392" s="1317"/>
      <c r="N392" s="1240"/>
      <c r="O392" s="1240"/>
      <c r="P392" s="1240"/>
      <c r="Q392" s="1240"/>
      <c r="R392" s="1173"/>
    </row>
    <row r="393" spans="1:18" ht="16.5" customHeight="1" thickBot="1">
      <c r="A393" s="1354"/>
      <c r="B393" s="1354"/>
      <c r="C393" s="1334">
        <v>750</v>
      </c>
      <c r="D393" s="1302"/>
      <c r="E393" s="1298">
        <v>12</v>
      </c>
      <c r="F393" s="1299">
        <v>9</v>
      </c>
      <c r="G393" s="1299">
        <v>9</v>
      </c>
      <c r="H393" s="1175">
        <v>0</v>
      </c>
      <c r="I393" s="1249"/>
      <c r="J393" s="1180"/>
      <c r="K393" s="1180"/>
      <c r="L393" s="1180"/>
      <c r="M393" s="1180"/>
      <c r="N393" s="1180"/>
      <c r="O393" s="1180"/>
      <c r="P393" s="1180"/>
      <c r="Q393" s="1180"/>
      <c r="R393" s="1181"/>
    </row>
    <row r="394" spans="1:18" ht="16.5" customHeight="1">
      <c r="A394" s="1354"/>
      <c r="B394" s="1256" t="s">
        <v>128</v>
      </c>
      <c r="C394" s="1195"/>
      <c r="D394" s="1180"/>
      <c r="E394" s="1196">
        <f>SUM(E393)</f>
        <v>12</v>
      </c>
      <c r="F394" s="1164">
        <f>SUM(F393)</f>
        <v>9</v>
      </c>
      <c r="G394" s="1164">
        <f>SUM(G393)</f>
        <v>9</v>
      </c>
      <c r="H394" s="1197">
        <v>0</v>
      </c>
      <c r="I394" s="1249"/>
      <c r="J394" s="1180"/>
      <c r="K394" s="1180"/>
      <c r="L394" s="1180"/>
      <c r="M394" s="1180"/>
      <c r="N394" s="1180"/>
      <c r="O394" s="1180"/>
      <c r="P394" s="1180"/>
      <c r="Q394" s="1180"/>
      <c r="R394" s="1181"/>
    </row>
    <row r="395" spans="1:18" ht="16.5" customHeight="1">
      <c r="A395" s="1354"/>
      <c r="B395" s="1248" t="s">
        <v>129</v>
      </c>
      <c r="C395" s="1250"/>
      <c r="D395" s="1180"/>
      <c r="E395" s="1198">
        <f>E396-E394</f>
        <v>2</v>
      </c>
      <c r="F395" s="1185">
        <f>F396-F394</f>
        <v>5</v>
      </c>
      <c r="G395" s="1185">
        <f>G396-G394</f>
        <v>5</v>
      </c>
      <c r="H395" s="1186"/>
      <c r="I395" s="1249"/>
      <c r="J395" s="1180"/>
      <c r="K395" s="1180"/>
      <c r="L395" s="1180"/>
      <c r="M395" s="1180"/>
      <c r="N395" s="1180"/>
      <c r="O395" s="1180"/>
      <c r="P395" s="1180"/>
      <c r="Q395" s="1366"/>
      <c r="R395" s="1251"/>
    </row>
    <row r="396" spans="1:18" ht="16.5" customHeight="1" thickBot="1">
      <c r="A396" s="1354"/>
      <c r="B396" s="1248" t="s">
        <v>28</v>
      </c>
      <c r="C396" s="1250"/>
      <c r="D396" s="1180"/>
      <c r="E396" s="1199">
        <f>MAX($E$394:$G$394)*0.2+MAX($E$394:$G$394)</f>
        <v>14</v>
      </c>
      <c r="F396" s="1200">
        <f>MAX($E$394:$G$394)*0.2+MAX($E$394:$G$394)</f>
        <v>14</v>
      </c>
      <c r="G396" s="1200">
        <f>MAX($E$394:$G$394)*0.2+MAX($E$394:$G$394)</f>
        <v>14</v>
      </c>
      <c r="H396" s="1201"/>
      <c r="I396" s="1198"/>
      <c r="J396" s="1180"/>
      <c r="K396" s="1180"/>
      <c r="L396" s="1180"/>
      <c r="M396" s="1180"/>
      <c r="N396" s="1180"/>
      <c r="O396" s="1180"/>
      <c r="P396" s="1185"/>
      <c r="Q396" s="1185"/>
      <c r="R396" s="1186"/>
    </row>
    <row r="397" spans="1:18" ht="16.5" customHeight="1" thickBot="1">
      <c r="A397" s="1354"/>
      <c r="B397" s="1338"/>
      <c r="C397" s="1195"/>
      <c r="D397" s="1180"/>
      <c r="E397" s="1185"/>
      <c r="F397" s="1185"/>
      <c r="G397" s="1185"/>
      <c r="H397" s="1185"/>
      <c r="I397" s="1253"/>
      <c r="J397" s="1254"/>
      <c r="K397" s="1254"/>
      <c r="L397" s="1254"/>
      <c r="M397" s="1254"/>
      <c r="N397" s="1254"/>
      <c r="O397" s="1254"/>
      <c r="P397" s="1254"/>
      <c r="Q397" s="1207"/>
      <c r="R397" s="1208"/>
    </row>
    <row r="398" spans="1:18" ht="16.5" customHeight="1">
      <c r="A398" s="1354"/>
      <c r="B398" s="1256"/>
      <c r="C398" s="1195"/>
      <c r="D398" s="1180"/>
      <c r="E398" s="1185"/>
      <c r="F398" s="1185"/>
      <c r="G398" s="1185"/>
      <c r="H398" s="1185"/>
      <c r="I398" s="1369"/>
      <c r="J398" s="1369"/>
      <c r="K398" s="1369"/>
      <c r="L398" s="1369"/>
      <c r="M398" s="1369"/>
      <c r="N398" s="1369"/>
      <c r="O398" s="1369"/>
      <c r="P398" s="1369"/>
      <c r="Q398" s="1370"/>
      <c r="R398" s="1370"/>
    </row>
    <row r="399" spans="1:18" ht="16.5" customHeight="1" thickBot="1">
      <c r="A399" s="1354"/>
      <c r="B399" s="1252" t="s">
        <v>346</v>
      </c>
      <c r="C399" s="1195"/>
      <c r="D399" s="1180"/>
      <c r="E399" s="1185"/>
      <c r="F399" s="1185"/>
      <c r="G399" s="1185"/>
      <c r="H399" s="1185"/>
      <c r="I399" s="1362"/>
      <c r="J399" s="1362"/>
      <c r="K399" s="1362"/>
      <c r="L399" s="1362"/>
      <c r="M399" s="1362"/>
      <c r="N399" s="1362"/>
      <c r="O399" s="1362"/>
      <c r="P399" s="1362"/>
      <c r="Q399" s="1362"/>
      <c r="R399" s="1362"/>
    </row>
    <row r="400" spans="1:18" ht="16.5" customHeight="1">
      <c r="A400" s="1338"/>
      <c r="B400" s="1338"/>
      <c r="C400" s="1162"/>
      <c r="D400" s="863"/>
      <c r="E400" s="1551" t="s">
        <v>86</v>
      </c>
      <c r="F400" s="1552"/>
      <c r="G400" s="1552"/>
      <c r="H400" s="1553"/>
      <c r="I400" s="1554"/>
      <c r="J400" s="1555"/>
      <c r="K400" s="1555"/>
      <c r="L400" s="1555"/>
      <c r="M400" s="1555"/>
      <c r="N400" s="1555"/>
      <c r="O400" s="1555"/>
      <c r="P400" s="1555"/>
      <c r="Q400" s="1555"/>
      <c r="R400" s="1556"/>
    </row>
    <row r="401" spans="1:18" ht="16.5" customHeight="1" thickBot="1">
      <c r="A401" s="1252"/>
      <c r="B401" s="1252"/>
      <c r="C401" s="1165" t="s">
        <v>135</v>
      </c>
      <c r="D401" s="1285"/>
      <c r="E401" s="1303" t="s">
        <v>88</v>
      </c>
      <c r="F401" s="1169" t="s">
        <v>89</v>
      </c>
      <c r="G401" s="1169" t="s">
        <v>90</v>
      </c>
      <c r="H401" s="1304" t="s">
        <v>91</v>
      </c>
      <c r="I401" s="1239"/>
      <c r="J401" s="1240"/>
      <c r="K401" s="1240"/>
      <c r="L401" s="1240"/>
      <c r="M401" s="1317"/>
      <c r="N401" s="1240"/>
      <c r="O401" s="1240"/>
      <c r="P401" s="1240"/>
      <c r="Q401" s="1240"/>
      <c r="R401" s="1173"/>
    </row>
    <row r="402" spans="1:18" ht="16.5" customHeight="1" thickBot="1">
      <c r="A402" s="1354"/>
      <c r="B402" s="1354"/>
      <c r="C402" s="1334">
        <v>901</v>
      </c>
      <c r="D402" s="1302"/>
      <c r="E402" s="1298">
        <v>9</v>
      </c>
      <c r="F402" s="1299">
        <v>11</v>
      </c>
      <c r="G402" s="1299">
        <v>11</v>
      </c>
      <c r="H402" s="1175">
        <v>0</v>
      </c>
      <c r="I402" s="1249"/>
      <c r="J402" s="1180"/>
      <c r="K402" s="1180"/>
      <c r="L402" s="1180"/>
      <c r="M402" s="1180"/>
      <c r="N402" s="1180"/>
      <c r="O402" s="1180"/>
      <c r="P402" s="1180"/>
      <c r="Q402" s="1180"/>
      <c r="R402" s="1181"/>
    </row>
    <row r="403" spans="1:18" ht="16.5" customHeight="1">
      <c r="A403" s="1354"/>
      <c r="B403" s="1256" t="s">
        <v>128</v>
      </c>
      <c r="C403" s="1195"/>
      <c r="D403" s="1180"/>
      <c r="E403" s="1196">
        <f>SUM(E402)</f>
        <v>9</v>
      </c>
      <c r="F403" s="1164">
        <f>SUM(F402)</f>
        <v>11</v>
      </c>
      <c r="G403" s="1164">
        <f>SUM(G402)</f>
        <v>11</v>
      </c>
      <c r="H403" s="1197">
        <v>0</v>
      </c>
      <c r="I403" s="1249"/>
      <c r="J403" s="1180"/>
      <c r="K403" s="1180"/>
      <c r="L403" s="1180"/>
      <c r="M403" s="1180"/>
      <c r="N403" s="1180"/>
      <c r="O403" s="1180"/>
      <c r="P403" s="1180"/>
      <c r="Q403" s="1180"/>
      <c r="R403" s="1181"/>
    </row>
    <row r="404" spans="1:18" ht="16.5" customHeight="1">
      <c r="A404" s="1354"/>
      <c r="B404" s="1248" t="s">
        <v>129</v>
      </c>
      <c r="C404" s="1250"/>
      <c r="D404" s="1180"/>
      <c r="E404" s="1198">
        <f>E405-E403</f>
        <v>5</v>
      </c>
      <c r="F404" s="1185">
        <f>F405-F403</f>
        <v>3</v>
      </c>
      <c r="G404" s="1185">
        <f>G405-G403</f>
        <v>3</v>
      </c>
      <c r="H404" s="1186"/>
      <c r="I404" s="1249"/>
      <c r="J404" s="1180"/>
      <c r="K404" s="1180"/>
      <c r="L404" s="1180"/>
      <c r="M404" s="1180"/>
      <c r="N404" s="1180"/>
      <c r="O404" s="1180"/>
      <c r="P404" s="1180"/>
      <c r="Q404" s="1366"/>
      <c r="R404" s="1251"/>
    </row>
    <row r="405" spans="1:18" ht="16.5" customHeight="1" thickBot="1">
      <c r="A405" s="1354"/>
      <c r="B405" s="1248" t="s">
        <v>28</v>
      </c>
      <c r="C405" s="1250"/>
      <c r="D405" s="1180"/>
      <c r="E405" s="1199">
        <f>MAX($E$394:$G$394)*0.2+MAX($E$394:$G$394)</f>
        <v>14</v>
      </c>
      <c r="F405" s="1200">
        <f>MAX($E$394:$G$394)*0.2+MAX($E$394:$G$394)</f>
        <v>14</v>
      </c>
      <c r="G405" s="1200">
        <f>MAX($E$394:$G$394)*0.2+MAX($E$394:$G$394)</f>
        <v>14</v>
      </c>
      <c r="H405" s="1201"/>
      <c r="I405" s="1198"/>
      <c r="J405" s="1180"/>
      <c r="K405" s="1180"/>
      <c r="L405" s="1180"/>
      <c r="M405" s="1180"/>
      <c r="N405" s="1180"/>
      <c r="O405" s="1180"/>
      <c r="P405" s="1185"/>
      <c r="Q405" s="1185"/>
      <c r="R405" s="1186"/>
    </row>
    <row r="406" spans="1:18" ht="16.5" customHeight="1" thickBot="1">
      <c r="A406" s="1354"/>
      <c r="B406" s="1338"/>
      <c r="C406" s="1195"/>
      <c r="D406" s="1180"/>
      <c r="E406" s="1185"/>
      <c r="F406" s="1185"/>
      <c r="G406" s="1185"/>
      <c r="H406" s="1185"/>
      <c r="I406" s="1253"/>
      <c r="J406" s="1254"/>
      <c r="K406" s="1254"/>
      <c r="L406" s="1254"/>
      <c r="M406" s="1254"/>
      <c r="N406" s="1254"/>
      <c r="O406" s="1254"/>
      <c r="P406" s="1254"/>
      <c r="Q406" s="1207"/>
      <c r="R406" s="1208"/>
    </row>
    <row r="407" spans="1:18" ht="16.5" customHeight="1" thickBot="1">
      <c r="A407" s="1354"/>
      <c r="B407" s="1256" t="s">
        <v>242</v>
      </c>
      <c r="C407" s="1195"/>
      <c r="D407" s="1180"/>
      <c r="E407" s="1185"/>
      <c r="F407" s="1185"/>
      <c r="G407" s="1185"/>
      <c r="H407" s="1185"/>
      <c r="I407" s="1159">
        <v>27</v>
      </c>
      <c r="J407" s="1362"/>
      <c r="K407" s="1362">
        <v>95</v>
      </c>
      <c r="L407" s="1362"/>
      <c r="M407" s="1362"/>
      <c r="N407" s="1362"/>
      <c r="O407" s="1362"/>
      <c r="P407" s="1362"/>
      <c r="Q407" s="1362">
        <v>4.8</v>
      </c>
      <c r="R407" s="1371">
        <v>152</v>
      </c>
    </row>
    <row r="408" spans="1:18" ht="16.5" customHeight="1" thickBot="1">
      <c r="A408" s="1338"/>
      <c r="B408" s="1338"/>
      <c r="C408" s="1258"/>
      <c r="D408" s="1258"/>
      <c r="E408" s="1559" t="s">
        <v>138</v>
      </c>
      <c r="F408" s="1560"/>
      <c r="G408" s="1560"/>
      <c r="H408" s="1561"/>
      <c r="I408" s="1554"/>
      <c r="J408" s="1555"/>
      <c r="K408" s="1555"/>
      <c r="L408" s="1555"/>
      <c r="M408" s="1555"/>
      <c r="N408" s="1555"/>
      <c r="O408" s="1555"/>
      <c r="P408" s="1555"/>
      <c r="Q408" s="1555"/>
      <c r="R408" s="1556"/>
    </row>
    <row r="409" spans="1:18" ht="16.5" customHeight="1" thickBot="1">
      <c r="A409" s="1252"/>
      <c r="B409" s="1252"/>
      <c r="C409" s="1248"/>
      <c r="D409" s="1166"/>
      <c r="E409" s="1213" t="s">
        <v>88</v>
      </c>
      <c r="F409" s="1214" t="s">
        <v>187</v>
      </c>
      <c r="G409" s="1214" t="s">
        <v>90</v>
      </c>
      <c r="H409" s="1363" t="s">
        <v>91</v>
      </c>
      <c r="I409" s="1239"/>
      <c r="J409" s="1240"/>
      <c r="K409" s="1240"/>
      <c r="L409" s="1240"/>
      <c r="M409" s="1317"/>
      <c r="N409" s="1240"/>
      <c r="O409" s="1240"/>
      <c r="P409" s="1240"/>
      <c r="Q409" s="1240"/>
      <c r="R409" s="1173"/>
    </row>
    <row r="410" spans="1:18" ht="16.5" customHeight="1">
      <c r="A410" s="1354"/>
      <c r="B410" s="1256" t="s">
        <v>128</v>
      </c>
      <c r="C410" s="1338"/>
      <c r="D410" s="1180"/>
      <c r="E410" s="1196">
        <f>E372+E394+E403</f>
        <v>70</v>
      </c>
      <c r="F410" s="1164">
        <f>F372+F394+F403</f>
        <v>68</v>
      </c>
      <c r="G410" s="1164">
        <f>G372+G394+G403</f>
        <v>69</v>
      </c>
      <c r="H410" s="1197">
        <f>H372+H394</f>
        <v>2</v>
      </c>
      <c r="I410" s="1198"/>
      <c r="J410" s="1185"/>
      <c r="K410" s="1185"/>
      <c r="L410" s="1185"/>
      <c r="M410" s="1185"/>
      <c r="N410" s="1185"/>
      <c r="O410" s="1185"/>
      <c r="P410" s="1185"/>
      <c r="Q410" s="1185"/>
      <c r="R410" s="1186"/>
    </row>
    <row r="411" spans="1:18" ht="16.5" customHeight="1">
      <c r="A411" s="1354"/>
      <c r="B411" s="1248" t="s">
        <v>129</v>
      </c>
      <c r="C411" s="1250"/>
      <c r="D411" s="1180"/>
      <c r="E411" s="1198">
        <f>E412-E410</f>
        <v>16</v>
      </c>
      <c r="F411" s="1185">
        <f>F412-F410</f>
        <v>18</v>
      </c>
      <c r="G411" s="1185">
        <f>G412-G410</f>
        <v>17</v>
      </c>
      <c r="H411" s="1186"/>
      <c r="I411" s="1198"/>
      <c r="J411" s="1180"/>
      <c r="K411" s="1180"/>
      <c r="L411" s="1180"/>
      <c r="M411" s="1180"/>
      <c r="N411" s="1180"/>
      <c r="O411" s="1180"/>
      <c r="P411" s="1180"/>
      <c r="Q411" s="1366"/>
      <c r="R411" s="1251"/>
    </row>
    <row r="412" spans="1:18" ht="16.5" customHeight="1" thickBot="1">
      <c r="A412" s="1354"/>
      <c r="B412" s="1248" t="s">
        <v>28</v>
      </c>
      <c r="C412" s="1250"/>
      <c r="D412" s="1180"/>
      <c r="E412" s="1199">
        <f>E374+E396+E405</f>
        <v>86</v>
      </c>
      <c r="F412" s="1200">
        <f>F374+F396+F405</f>
        <v>86</v>
      </c>
      <c r="G412" s="1200">
        <f>G374+G396+G405</f>
        <v>86</v>
      </c>
      <c r="H412" s="1201"/>
      <c r="I412" s="1198"/>
      <c r="J412" s="1180"/>
      <c r="K412" s="1180"/>
      <c r="L412" s="1180"/>
      <c r="M412" s="1180"/>
      <c r="N412" s="1180"/>
      <c r="O412" s="1180"/>
      <c r="P412" s="1185"/>
      <c r="Q412" s="1185"/>
      <c r="R412" s="1186"/>
    </row>
    <row r="413" spans="1:18" ht="16.5" customHeight="1" thickBot="1">
      <c r="A413" s="1252"/>
      <c r="B413" s="1252" t="s">
        <v>130</v>
      </c>
      <c r="C413" s="1352"/>
      <c r="D413" s="1353"/>
      <c r="E413" s="1155"/>
      <c r="F413" s="1155"/>
      <c r="G413" s="1372"/>
      <c r="H413" s="1372"/>
      <c r="I413" s="1300"/>
      <c r="J413" s="1205"/>
      <c r="K413" s="1205"/>
      <c r="L413" s="1205"/>
      <c r="M413" s="1205"/>
      <c r="N413" s="1205"/>
      <c r="O413" s="1205"/>
      <c r="P413" s="1205"/>
      <c r="Q413" s="1205"/>
      <c r="R413" s="1255"/>
    </row>
    <row r="414" spans="1:18" ht="16.5" customHeight="1">
      <c r="A414" s="1252"/>
      <c r="B414" s="1252"/>
      <c r="C414" s="1352"/>
      <c r="D414" s="1353"/>
      <c r="E414" s="1155"/>
      <c r="F414" s="1155"/>
      <c r="G414" s="1372"/>
      <c r="H414" s="1372"/>
      <c r="I414" s="1209"/>
      <c r="J414" s="1209"/>
      <c r="K414" s="1209"/>
      <c r="L414" s="1209"/>
      <c r="M414" s="1209"/>
      <c r="N414" s="1209"/>
      <c r="O414" s="1209"/>
      <c r="P414" s="1209"/>
      <c r="Q414" s="1209"/>
      <c r="R414" s="1209"/>
    </row>
    <row r="415" spans="1:18" ht="16.5" customHeight="1" hidden="1">
      <c r="A415" s="1252"/>
      <c r="B415" s="1364" t="s">
        <v>243</v>
      </c>
      <c r="C415" s="1352"/>
      <c r="D415" s="1353"/>
      <c r="E415" s="1155"/>
      <c r="F415" s="1155"/>
      <c r="G415" s="1372"/>
      <c r="H415" s="1372"/>
      <c r="I415" s="1209"/>
      <c r="J415" s="1209"/>
      <c r="K415" s="1209"/>
      <c r="L415" s="1209"/>
      <c r="M415" s="1209"/>
      <c r="N415" s="1209"/>
      <c r="O415" s="1209"/>
      <c r="P415" s="1209"/>
      <c r="Q415" s="1209"/>
      <c r="R415" s="1209"/>
    </row>
    <row r="416" spans="1:18" ht="16.5" customHeight="1" hidden="1">
      <c r="A416" s="1252"/>
      <c r="B416" s="1364" t="s">
        <v>113</v>
      </c>
      <c r="C416" s="1352"/>
      <c r="D416" s="1353"/>
      <c r="E416" s="1155"/>
      <c r="F416" s="1155"/>
      <c r="G416" s="1372"/>
      <c r="H416" s="1372"/>
      <c r="I416" s="1209"/>
      <c r="J416" s="1209"/>
      <c r="K416" s="1209"/>
      <c r="L416" s="1209"/>
      <c r="M416" s="1209"/>
      <c r="N416" s="1209"/>
      <c r="O416" s="1209"/>
      <c r="P416" s="1209"/>
      <c r="Q416" s="1209"/>
      <c r="R416" s="1209"/>
    </row>
    <row r="417" spans="1:18" ht="16.5" customHeight="1" hidden="1">
      <c r="A417" s="1252"/>
      <c r="B417" s="1364" t="s">
        <v>324</v>
      </c>
      <c r="C417" s="1352"/>
      <c r="D417" s="1353"/>
      <c r="E417" s="1155"/>
      <c r="F417" s="1155"/>
      <c r="G417" s="1372"/>
      <c r="H417" s="1372"/>
      <c r="I417" s="1209"/>
      <c r="J417" s="1209"/>
      <c r="K417" s="1209"/>
      <c r="L417" s="1209"/>
      <c r="M417" s="1209"/>
      <c r="N417" s="1209"/>
      <c r="O417" s="1209"/>
      <c r="P417" s="1209"/>
      <c r="Q417" s="1209"/>
      <c r="R417" s="1209"/>
    </row>
    <row r="418" spans="1:18" ht="16.5" customHeight="1" hidden="1">
      <c r="A418" s="1252"/>
      <c r="B418" s="1364" t="s">
        <v>170</v>
      </c>
      <c r="C418" s="1352"/>
      <c r="D418" s="1353"/>
      <c r="E418" s="1155"/>
      <c r="F418" s="1155"/>
      <c r="G418" s="1372"/>
      <c r="H418" s="1372"/>
      <c r="I418" s="1209"/>
      <c r="J418" s="1209"/>
      <c r="K418" s="1209"/>
      <c r="L418" s="1209"/>
      <c r="M418" s="1209"/>
      <c r="N418" s="1209"/>
      <c r="O418" s="1209"/>
      <c r="P418" s="1209"/>
      <c r="Q418" s="1209"/>
      <c r="R418" s="1209"/>
    </row>
    <row r="419" spans="1:18" ht="16.5" customHeight="1">
      <c r="A419" s="1252"/>
      <c r="B419" s="1364"/>
      <c r="C419" s="1352"/>
      <c r="D419" s="1353"/>
      <c r="E419" s="1155"/>
      <c r="F419" s="1155"/>
      <c r="G419" s="1372"/>
      <c r="H419" s="1372"/>
      <c r="I419" s="1209"/>
      <c r="J419" s="1209"/>
      <c r="K419" s="1209"/>
      <c r="L419" s="1209"/>
      <c r="M419" s="1209"/>
      <c r="N419" s="1209"/>
      <c r="O419" s="1209"/>
      <c r="P419" s="1209"/>
      <c r="Q419" s="1209"/>
      <c r="R419" s="1209"/>
    </row>
    <row r="420" spans="1:18" ht="16.5" customHeight="1">
      <c r="A420" s="1354"/>
      <c r="B420" s="1153" t="s">
        <v>118</v>
      </c>
      <c r="C420" s="1154"/>
      <c r="D420" s="1155"/>
      <c r="E420" s="1155"/>
      <c r="F420" s="1155"/>
      <c r="G420" s="1155"/>
      <c r="H420" s="1155"/>
      <c r="I420" s="1155"/>
      <c r="J420" s="1155"/>
      <c r="K420" s="1155"/>
      <c r="L420" s="1155"/>
      <c r="M420" s="1155"/>
      <c r="N420" s="1155"/>
      <c r="O420" s="1155"/>
      <c r="P420" s="1155"/>
      <c r="Q420" s="1155"/>
      <c r="R420" s="1155"/>
    </row>
    <row r="421" spans="1:18" ht="16.5" customHeight="1">
      <c r="A421" s="1354"/>
      <c r="B421" s="1153" t="s">
        <v>221</v>
      </c>
      <c r="C421" s="1154"/>
      <c r="D421" s="1155"/>
      <c r="E421" s="1155"/>
      <c r="F421" s="1155"/>
      <c r="G421" s="1155"/>
      <c r="H421" s="1155"/>
      <c r="I421" s="1155"/>
      <c r="J421" s="1155"/>
      <c r="K421" s="1155"/>
      <c r="L421" s="1155"/>
      <c r="M421" s="1155"/>
      <c r="N421" s="1155"/>
      <c r="O421" s="1155"/>
      <c r="P421" s="1155"/>
      <c r="Q421" s="1155"/>
      <c r="R421" s="1155"/>
    </row>
    <row r="422" ht="16.5" customHeight="1">
      <c r="A422" s="1354"/>
    </row>
    <row r="423" spans="2:18" ht="16.5" customHeight="1">
      <c r="B423" s="1153" t="s">
        <v>188</v>
      </c>
      <c r="J423" s="1268"/>
      <c r="K423" s="1268"/>
      <c r="L423" s="1268"/>
      <c r="M423" s="1268"/>
      <c r="N423" s="1268"/>
      <c r="O423" s="1268"/>
      <c r="P423" s="1268"/>
      <c r="Q423" s="1268"/>
      <c r="R423" s="1268"/>
    </row>
    <row r="424" spans="9:18" ht="16.5" customHeight="1">
      <c r="I424" s="1373"/>
      <c r="J424" s="1373"/>
      <c r="K424" s="1373"/>
      <c r="L424" s="1373"/>
      <c r="M424" s="1373"/>
      <c r="N424" s="1373"/>
      <c r="O424" s="1373"/>
      <c r="P424" s="1373"/>
      <c r="Q424" s="1373"/>
      <c r="R424" s="1373"/>
    </row>
    <row r="425" spans="2:18" ht="16.5" customHeight="1" thickBot="1">
      <c r="B425" s="1153" t="s">
        <v>222</v>
      </c>
      <c r="I425" s="1159"/>
      <c r="J425" s="1159"/>
      <c r="K425" s="1159"/>
      <c r="L425" s="1159"/>
      <c r="M425" s="1159"/>
      <c r="N425" s="1159"/>
      <c r="O425" s="1159"/>
      <c r="P425" s="1159"/>
      <c r="Q425" s="1159"/>
      <c r="R425" s="1159"/>
    </row>
    <row r="426" spans="3:18" ht="16.5" customHeight="1">
      <c r="C426" s="1162"/>
      <c r="D426" s="863"/>
      <c r="E426" s="1552" t="s">
        <v>86</v>
      </c>
      <c r="F426" s="1552"/>
      <c r="G426" s="1552"/>
      <c r="H426" s="1553"/>
      <c r="I426" s="1554"/>
      <c r="J426" s="1555"/>
      <c r="K426" s="1555"/>
      <c r="L426" s="1555"/>
      <c r="M426" s="1555"/>
      <c r="N426" s="1555"/>
      <c r="O426" s="1555"/>
      <c r="P426" s="1555"/>
      <c r="Q426" s="1555"/>
      <c r="R426" s="1556"/>
    </row>
    <row r="427" spans="2:18" ht="16.5" customHeight="1" thickBot="1">
      <c r="B427" s="1153"/>
      <c r="C427" s="1270" t="s">
        <v>135</v>
      </c>
      <c r="D427" s="1271"/>
      <c r="E427" s="1303" t="s">
        <v>88</v>
      </c>
      <c r="F427" s="1169" t="s">
        <v>89</v>
      </c>
      <c r="G427" s="1169" t="s">
        <v>90</v>
      </c>
      <c r="H427" s="1170" t="s">
        <v>91</v>
      </c>
      <c r="I427" s="1239"/>
      <c r="J427" s="1240"/>
      <c r="K427" s="1240"/>
      <c r="L427" s="1240"/>
      <c r="M427" s="1240"/>
      <c r="N427" s="1240"/>
      <c r="O427" s="1240"/>
      <c r="P427" s="1240"/>
      <c r="Q427" s="1240"/>
      <c r="R427" s="1173"/>
    </row>
    <row r="428" spans="3:18" ht="16.5" customHeight="1">
      <c r="C428" s="1275">
        <v>30</v>
      </c>
      <c r="D428" s="1178"/>
      <c r="E428" s="1274">
        <v>3</v>
      </c>
      <c r="F428" s="1177">
        <v>4</v>
      </c>
      <c r="G428" s="1177">
        <v>8</v>
      </c>
      <c r="H428" s="1178"/>
      <c r="I428" s="1249"/>
      <c r="J428" s="1180"/>
      <c r="K428" s="1180"/>
      <c r="L428" s="1180"/>
      <c r="M428" s="1180"/>
      <c r="N428" s="1180"/>
      <c r="O428" s="1180"/>
      <c r="P428" s="1180"/>
      <c r="Q428" s="1180"/>
      <c r="R428" s="1181"/>
    </row>
    <row r="429" spans="3:18" ht="16.5" customHeight="1">
      <c r="C429" s="1192">
        <v>68</v>
      </c>
      <c r="D429" s="1178"/>
      <c r="E429" s="1274">
        <v>7</v>
      </c>
      <c r="F429" s="1177">
        <v>9</v>
      </c>
      <c r="G429" s="1177">
        <v>9</v>
      </c>
      <c r="H429" s="1178"/>
      <c r="I429" s="1198"/>
      <c r="J429" s="1185"/>
      <c r="K429" s="1185"/>
      <c r="L429" s="1185"/>
      <c r="M429" s="1185"/>
      <c r="N429" s="1185"/>
      <c r="O429" s="1185"/>
      <c r="P429" s="1185"/>
      <c r="Q429" s="1185"/>
      <c r="R429" s="1186"/>
    </row>
    <row r="430" spans="3:18" ht="16.5" customHeight="1">
      <c r="C430" s="1192" t="s">
        <v>189</v>
      </c>
      <c r="D430" s="1178"/>
      <c r="E430" s="1274">
        <v>16</v>
      </c>
      <c r="F430" s="1177">
        <v>15</v>
      </c>
      <c r="G430" s="1177">
        <v>16</v>
      </c>
      <c r="H430" s="1178">
        <v>16</v>
      </c>
      <c r="I430" s="1198"/>
      <c r="J430" s="1185"/>
      <c r="K430" s="1185"/>
      <c r="L430" s="1185"/>
      <c r="M430" s="1185"/>
      <c r="N430" s="1185"/>
      <c r="O430" s="1185"/>
      <c r="P430" s="1185"/>
      <c r="Q430" s="1185"/>
      <c r="R430" s="1186"/>
    </row>
    <row r="431" spans="3:18" ht="16.5" customHeight="1">
      <c r="C431" s="1192" t="s">
        <v>190</v>
      </c>
      <c r="D431" s="1178"/>
      <c r="E431" s="1274">
        <v>12</v>
      </c>
      <c r="F431" s="1177">
        <v>12</v>
      </c>
      <c r="G431" s="1177">
        <v>12</v>
      </c>
      <c r="H431" s="1178">
        <v>2</v>
      </c>
      <c r="I431" s="1198"/>
      <c r="J431" s="1185"/>
      <c r="K431" s="1185"/>
      <c r="L431" s="1185"/>
      <c r="M431" s="1185"/>
      <c r="N431" s="1185"/>
      <c r="O431" s="1185"/>
      <c r="P431" s="1185"/>
      <c r="Q431" s="1185"/>
      <c r="R431" s="1186"/>
    </row>
    <row r="432" spans="3:18" ht="16.5" customHeight="1">
      <c r="C432" s="1192" t="s">
        <v>332</v>
      </c>
      <c r="D432" s="1178"/>
      <c r="E432" s="1274">
        <v>12</v>
      </c>
      <c r="F432" s="1177">
        <v>12</v>
      </c>
      <c r="G432" s="1177">
        <v>13</v>
      </c>
      <c r="H432" s="1178"/>
      <c r="I432" s="1198"/>
      <c r="J432" s="1185"/>
      <c r="K432" s="1185"/>
      <c r="L432" s="1185"/>
      <c r="M432" s="1185"/>
      <c r="N432" s="1185"/>
      <c r="O432" s="1185"/>
      <c r="P432" s="1185"/>
      <c r="Q432" s="1185"/>
      <c r="R432" s="1186"/>
    </row>
    <row r="433" spans="3:18" ht="16.5" customHeight="1">
      <c r="C433" s="1192" t="s">
        <v>308</v>
      </c>
      <c r="D433" s="1178"/>
      <c r="E433" s="1274">
        <v>6</v>
      </c>
      <c r="F433" s="1177">
        <v>7</v>
      </c>
      <c r="G433" s="1177">
        <v>7</v>
      </c>
      <c r="H433" s="1178"/>
      <c r="I433" s="1198"/>
      <c r="J433" s="1185"/>
      <c r="K433" s="1185"/>
      <c r="L433" s="1185"/>
      <c r="M433" s="1185"/>
      <c r="N433" s="1185"/>
      <c r="O433" s="1185"/>
      <c r="P433" s="1185"/>
      <c r="Q433" s="1185"/>
      <c r="R433" s="1186"/>
    </row>
    <row r="434" spans="3:18" ht="16.5" customHeight="1">
      <c r="C434" s="1192" t="s">
        <v>150</v>
      </c>
      <c r="D434" s="1178"/>
      <c r="E434" s="1274">
        <v>14</v>
      </c>
      <c r="F434" s="1177">
        <v>16</v>
      </c>
      <c r="G434" s="1177">
        <v>16</v>
      </c>
      <c r="H434" s="1178"/>
      <c r="I434" s="1198"/>
      <c r="J434" s="1185"/>
      <c r="K434" s="1185"/>
      <c r="L434" s="1185"/>
      <c r="M434" s="1185"/>
      <c r="N434" s="1185"/>
      <c r="O434" s="1185"/>
      <c r="P434" s="1185"/>
      <c r="Q434" s="1185"/>
      <c r="R434" s="1186"/>
    </row>
    <row r="435" spans="3:18" ht="16.5" customHeight="1">
      <c r="C435" s="1192" t="s">
        <v>192</v>
      </c>
      <c r="D435" s="1178"/>
      <c r="E435" s="1274">
        <v>4</v>
      </c>
      <c r="F435" s="1177">
        <v>4</v>
      </c>
      <c r="G435" s="1177">
        <v>4</v>
      </c>
      <c r="H435" s="1178"/>
      <c r="I435" s="1198"/>
      <c r="J435" s="1185"/>
      <c r="K435" s="1185"/>
      <c r="L435" s="1185"/>
      <c r="M435" s="1185"/>
      <c r="N435" s="1185"/>
      <c r="O435" s="1185"/>
      <c r="P435" s="1185"/>
      <c r="Q435" s="1185"/>
      <c r="R435" s="1186"/>
    </row>
    <row r="436" spans="3:18" ht="16.5" customHeight="1">
      <c r="C436" s="1192">
        <v>268</v>
      </c>
      <c r="D436" s="1178"/>
      <c r="E436" s="1274">
        <v>3</v>
      </c>
      <c r="F436" s="1177">
        <v>3</v>
      </c>
      <c r="G436" s="1177">
        <v>3</v>
      </c>
      <c r="I436" s="1198"/>
      <c r="J436" s="1185"/>
      <c r="K436" s="1185"/>
      <c r="L436" s="1185"/>
      <c r="M436" s="1185"/>
      <c r="N436" s="1185"/>
      <c r="O436" s="1185"/>
      <c r="P436" s="1185"/>
      <c r="Q436" s="1185"/>
      <c r="R436" s="1186"/>
    </row>
    <row r="437" spans="3:18" ht="16.5" customHeight="1">
      <c r="C437" s="1192">
        <v>484</v>
      </c>
      <c r="D437" s="1178"/>
      <c r="E437" s="1274">
        <v>11</v>
      </c>
      <c r="F437" s="1177">
        <v>11</v>
      </c>
      <c r="G437" s="1177">
        <v>14</v>
      </c>
      <c r="H437" s="1178"/>
      <c r="I437" s="1198"/>
      <c r="J437" s="1185"/>
      <c r="K437" s="1185"/>
      <c r="L437" s="1185"/>
      <c r="M437" s="1185"/>
      <c r="N437" s="1185"/>
      <c r="O437" s="1185"/>
      <c r="P437" s="1185"/>
      <c r="Q437" s="1185"/>
      <c r="R437" s="1186"/>
    </row>
    <row r="438" spans="3:18" ht="16.5" customHeight="1">
      <c r="C438" s="1192">
        <v>487</v>
      </c>
      <c r="D438" s="1178"/>
      <c r="E438" s="1274">
        <v>6</v>
      </c>
      <c r="F438" s="1177">
        <v>6</v>
      </c>
      <c r="G438" s="1177">
        <v>6</v>
      </c>
      <c r="H438" s="1178"/>
      <c r="I438" s="1198"/>
      <c r="J438" s="1185"/>
      <c r="K438" s="1185"/>
      <c r="L438" s="1185"/>
      <c r="M438" s="1185"/>
      <c r="N438" s="1185"/>
      <c r="O438" s="1185"/>
      <c r="P438" s="1185"/>
      <c r="Q438" s="1185"/>
      <c r="R438" s="1186"/>
    </row>
    <row r="439" spans="3:18" ht="16.5" customHeight="1">
      <c r="C439" s="1192">
        <v>490</v>
      </c>
      <c r="D439" s="1178"/>
      <c r="E439" s="1274">
        <v>3</v>
      </c>
      <c r="F439" s="1177">
        <v>3</v>
      </c>
      <c r="G439" s="1177">
        <v>4</v>
      </c>
      <c r="H439" s="1178"/>
      <c r="I439" s="1198"/>
      <c r="J439" s="1185"/>
      <c r="K439" s="1185"/>
      <c r="L439" s="1185"/>
      <c r="M439" s="1185"/>
      <c r="N439" s="1185"/>
      <c r="O439" s="1185"/>
      <c r="P439" s="1185"/>
      <c r="Q439" s="1185"/>
      <c r="R439" s="1186"/>
    </row>
    <row r="440" spans="3:18" ht="16.5" customHeight="1">
      <c r="C440" s="1192">
        <v>684</v>
      </c>
      <c r="D440" s="1178"/>
      <c r="E440" s="1274">
        <v>2</v>
      </c>
      <c r="F440" s="1177">
        <v>2</v>
      </c>
      <c r="G440" s="1177">
        <v>2</v>
      </c>
      <c r="H440" s="1178"/>
      <c r="I440" s="1198"/>
      <c r="J440" s="1185"/>
      <c r="K440" s="1185"/>
      <c r="L440" s="1185"/>
      <c r="M440" s="1185"/>
      <c r="N440" s="1185"/>
      <c r="O440" s="1185"/>
      <c r="P440" s="1185"/>
      <c r="Q440" s="1185"/>
      <c r="R440" s="1186"/>
    </row>
    <row r="441" spans="3:18" ht="16.5" customHeight="1">
      <c r="C441" s="1192">
        <v>687</v>
      </c>
      <c r="D441" s="1178"/>
      <c r="E441" s="1274">
        <v>2</v>
      </c>
      <c r="F441" s="1177">
        <v>2</v>
      </c>
      <c r="G441" s="1177">
        <v>2</v>
      </c>
      <c r="H441" s="1178"/>
      <c r="I441" s="1198"/>
      <c r="J441" s="1185"/>
      <c r="K441" s="1185"/>
      <c r="L441" s="1185"/>
      <c r="M441" s="1185"/>
      <c r="N441" s="1185"/>
      <c r="O441" s="1185"/>
      <c r="P441" s="1185"/>
      <c r="Q441" s="1185"/>
      <c r="R441" s="1186"/>
    </row>
    <row r="442" spans="3:18" ht="16.5" customHeight="1" hidden="1">
      <c r="C442" s="1192"/>
      <c r="D442" s="1178"/>
      <c r="E442" s="1274"/>
      <c r="F442" s="1177"/>
      <c r="G442" s="1177"/>
      <c r="H442" s="1178"/>
      <c r="I442" s="1198"/>
      <c r="J442" s="1185"/>
      <c r="K442" s="1185"/>
      <c r="L442" s="1185"/>
      <c r="M442" s="1185"/>
      <c r="N442" s="1185"/>
      <c r="O442" s="1185"/>
      <c r="P442" s="1185"/>
      <c r="Q442" s="1185"/>
      <c r="R442" s="1186"/>
    </row>
    <row r="443" spans="3:18" ht="16.5" customHeight="1" hidden="1">
      <c r="C443" s="1192"/>
      <c r="D443" s="1178"/>
      <c r="E443" s="1274"/>
      <c r="F443" s="1177"/>
      <c r="G443" s="1177"/>
      <c r="H443" s="1178"/>
      <c r="I443" s="1198"/>
      <c r="J443" s="1185"/>
      <c r="K443" s="1185"/>
      <c r="L443" s="1185"/>
      <c r="M443" s="1185"/>
      <c r="N443" s="1185"/>
      <c r="O443" s="1185"/>
      <c r="P443" s="1185"/>
      <c r="Q443" s="1185"/>
      <c r="R443" s="1186"/>
    </row>
    <row r="444" spans="3:18" ht="16.5" customHeight="1" hidden="1">
      <c r="C444" s="1192"/>
      <c r="D444" s="1178"/>
      <c r="E444" s="1274"/>
      <c r="F444" s="1177"/>
      <c r="G444" s="1177"/>
      <c r="H444" s="1178"/>
      <c r="I444" s="1198"/>
      <c r="J444" s="1185"/>
      <c r="K444" s="1185"/>
      <c r="L444" s="1185"/>
      <c r="M444" s="1185"/>
      <c r="N444" s="1185"/>
      <c r="O444" s="1185"/>
      <c r="P444" s="1185"/>
      <c r="Q444" s="1185"/>
      <c r="R444" s="1186"/>
    </row>
    <row r="445" spans="3:18" ht="16.5" customHeight="1" hidden="1">
      <c r="C445" s="1192"/>
      <c r="D445" s="1178"/>
      <c r="E445" s="1274"/>
      <c r="F445" s="1177"/>
      <c r="G445" s="1177"/>
      <c r="H445" s="1178"/>
      <c r="I445" s="1198"/>
      <c r="J445" s="1185"/>
      <c r="K445" s="1185"/>
      <c r="L445" s="1185"/>
      <c r="M445" s="1185"/>
      <c r="N445" s="1185"/>
      <c r="O445" s="1185"/>
      <c r="P445" s="1185"/>
      <c r="Q445" s="1185"/>
      <c r="R445" s="1186"/>
    </row>
    <row r="446" spans="3:18" ht="16.5" customHeight="1" hidden="1">
      <c r="C446" s="1192"/>
      <c r="D446" s="1178"/>
      <c r="E446" s="1274"/>
      <c r="F446" s="1177"/>
      <c r="G446" s="1177"/>
      <c r="H446" s="1178"/>
      <c r="I446" s="1198"/>
      <c r="J446" s="1185"/>
      <c r="K446" s="1185"/>
      <c r="L446" s="1185"/>
      <c r="M446" s="1185"/>
      <c r="N446" s="1185"/>
      <c r="O446" s="1185"/>
      <c r="P446" s="1185"/>
      <c r="Q446" s="1185"/>
      <c r="R446" s="1186"/>
    </row>
    <row r="447" spans="3:18" ht="16.5" customHeight="1" hidden="1">
      <c r="C447" s="1192"/>
      <c r="D447" s="1178"/>
      <c r="E447" s="1274"/>
      <c r="F447" s="1177"/>
      <c r="G447" s="1177"/>
      <c r="H447" s="1178"/>
      <c r="I447" s="1198"/>
      <c r="J447" s="1185"/>
      <c r="K447" s="1185"/>
      <c r="L447" s="1185"/>
      <c r="M447" s="1185"/>
      <c r="N447" s="1185"/>
      <c r="O447" s="1185"/>
      <c r="P447" s="1185"/>
      <c r="Q447" s="1185"/>
      <c r="R447" s="1186"/>
    </row>
    <row r="448" spans="3:18" ht="16.5" customHeight="1" thickBot="1">
      <c r="C448" s="1193"/>
      <c r="D448" s="1247"/>
      <c r="E448" s="1337"/>
      <c r="F448" s="1246"/>
      <c r="G448" s="1246"/>
      <c r="H448" s="1247"/>
      <c r="I448" s="1198"/>
      <c r="J448" s="1185"/>
      <c r="K448" s="1185"/>
      <c r="L448" s="1185"/>
      <c r="M448" s="1185"/>
      <c r="N448" s="1185"/>
      <c r="O448" s="1185"/>
      <c r="P448" s="1185"/>
      <c r="Q448" s="1185"/>
      <c r="R448" s="1186"/>
    </row>
    <row r="449" spans="2:18" ht="16.5" customHeight="1">
      <c r="B449" s="1153" t="s">
        <v>128</v>
      </c>
      <c r="C449" s="1195"/>
      <c r="D449" s="1180"/>
      <c r="E449" s="1196">
        <f>SUM(E428:E448)</f>
        <v>101</v>
      </c>
      <c r="F449" s="1164">
        <f>SUM(F428:F448)+F459</f>
        <v>110</v>
      </c>
      <c r="G449" s="1164">
        <f>SUM(G428:G448)+G459</f>
        <v>120</v>
      </c>
      <c r="H449" s="1197">
        <f>SUM(H428:H448)</f>
        <v>18</v>
      </c>
      <c r="I449" s="1198"/>
      <c r="J449" s="1185"/>
      <c r="K449" s="1185"/>
      <c r="L449" s="1185"/>
      <c r="M449" s="1185"/>
      <c r="N449" s="1185"/>
      <c r="O449" s="1185"/>
      <c r="P449" s="1185"/>
      <c r="Q449" s="1185"/>
      <c r="R449" s="1186"/>
    </row>
    <row r="450" spans="2:18" ht="16.5" customHeight="1">
      <c r="B450" s="1153" t="s">
        <v>129</v>
      </c>
      <c r="C450" s="1195"/>
      <c r="D450" s="1180"/>
      <c r="E450" s="1198">
        <f>E451-E449</f>
        <v>43</v>
      </c>
      <c r="F450" s="1185">
        <f>F451-F449</f>
        <v>34</v>
      </c>
      <c r="G450" s="1185">
        <f>G451-G449</f>
        <v>24</v>
      </c>
      <c r="H450" s="1186"/>
      <c r="I450" s="1198"/>
      <c r="J450" s="1185"/>
      <c r="K450" s="1185"/>
      <c r="L450" s="1185"/>
      <c r="M450" s="1185"/>
      <c r="N450" s="1185"/>
      <c r="O450" s="1185"/>
      <c r="P450" s="1185"/>
      <c r="Q450" s="1185"/>
      <c r="R450" s="1186"/>
    </row>
    <row r="451" spans="2:18" ht="16.5" customHeight="1" thickBot="1">
      <c r="B451" s="1153" t="s">
        <v>28</v>
      </c>
      <c r="C451" s="1195"/>
      <c r="D451" s="1180"/>
      <c r="E451" s="1199">
        <f>MAX($E$449:$G$449)*0.2+MAX($E$449:$G$449)</f>
        <v>144</v>
      </c>
      <c r="F451" s="1200">
        <f>MAX($E$449:$G$449)*0.2+MAX($E$449:$G$449)</f>
        <v>144</v>
      </c>
      <c r="G451" s="1200">
        <f>MAX($E$449:$G$449)*0.2+MAX($E$449:$G$449)</f>
        <v>144</v>
      </c>
      <c r="H451" s="1201"/>
      <c r="I451" s="1198"/>
      <c r="J451" s="1180"/>
      <c r="K451" s="1180"/>
      <c r="L451" s="1180"/>
      <c r="M451" s="1180"/>
      <c r="N451" s="1180"/>
      <c r="O451" s="1180"/>
      <c r="P451" s="1180"/>
      <c r="Q451" s="1180"/>
      <c r="R451" s="1186"/>
    </row>
    <row r="452" spans="1:18" ht="16.5" customHeight="1" thickBot="1">
      <c r="A452" s="1252"/>
      <c r="B452" s="1252" t="s">
        <v>130</v>
      </c>
      <c r="C452" s="1352"/>
      <c r="D452" s="1353"/>
      <c r="E452" s="1155"/>
      <c r="F452" s="1155"/>
      <c r="G452" s="1372"/>
      <c r="H452" s="1372"/>
      <c r="I452" s="1300"/>
      <c r="J452" s="1205"/>
      <c r="K452" s="1205"/>
      <c r="L452" s="1205"/>
      <c r="M452" s="1205"/>
      <c r="N452" s="1205"/>
      <c r="O452" s="1205"/>
      <c r="P452" s="1205"/>
      <c r="Q452" s="1205"/>
      <c r="R452" s="1255"/>
    </row>
    <row r="453" spans="3:15" ht="16.5" customHeight="1">
      <c r="C453" s="1202"/>
      <c r="D453" s="1185"/>
      <c r="E453" s="1185"/>
      <c r="F453" s="1185"/>
      <c r="G453" s="1185"/>
      <c r="H453" s="1185"/>
      <c r="O453" s="1156"/>
    </row>
    <row r="454" spans="2:15" ht="16.5" customHeight="1" thickBot="1">
      <c r="B454" s="1153" t="s">
        <v>244</v>
      </c>
      <c r="C454" s="1202"/>
      <c r="D454" s="1185"/>
      <c r="E454" s="1185"/>
      <c r="F454" s="1185"/>
      <c r="G454" s="1185"/>
      <c r="H454" s="1185"/>
      <c r="O454" s="1156"/>
    </row>
    <row r="455" spans="2:18" ht="16.5" customHeight="1" thickBot="1">
      <c r="B455" s="1153"/>
      <c r="C455" s="1559" t="s">
        <v>134</v>
      </c>
      <c r="D455" s="1560"/>
      <c r="E455" s="1560"/>
      <c r="F455" s="1560"/>
      <c r="G455" s="1560"/>
      <c r="H455" s="1560"/>
      <c r="I455" s="1560"/>
      <c r="J455" s="1560"/>
      <c r="K455" s="1560"/>
      <c r="L455" s="1560"/>
      <c r="M455" s="1560"/>
      <c r="N455" s="1560"/>
      <c r="O455" s="1560"/>
      <c r="P455" s="1560"/>
      <c r="Q455" s="1560"/>
      <c r="R455" s="1561"/>
    </row>
    <row r="456" spans="2:18" ht="16.5" customHeight="1" hidden="1" thickBot="1">
      <c r="B456" s="1212"/>
      <c r="C456" s="1212"/>
      <c r="D456" s="1212"/>
      <c r="E456" s="1212"/>
      <c r="F456" s="1212"/>
      <c r="G456" s="1212"/>
      <c r="H456" s="1212"/>
      <c r="I456" s="1212"/>
      <c r="J456" s="1212"/>
      <c r="K456" s="1212"/>
      <c r="L456" s="1212"/>
      <c r="M456" s="1212"/>
      <c r="N456" s="1212"/>
      <c r="O456" s="1212"/>
      <c r="P456" s="1212"/>
      <c r="Q456" s="1212"/>
      <c r="R456" s="1212"/>
    </row>
    <row r="457" spans="2:18" ht="16.5" customHeight="1">
      <c r="B457" s="1281"/>
      <c r="C457" s="1162"/>
      <c r="D457" s="863"/>
      <c r="E457" s="1551" t="s">
        <v>86</v>
      </c>
      <c r="F457" s="1552"/>
      <c r="G457" s="1552"/>
      <c r="H457" s="1553"/>
      <c r="I457" s="1554"/>
      <c r="J457" s="1555"/>
      <c r="K457" s="1555"/>
      <c r="L457" s="1555"/>
      <c r="M457" s="1555"/>
      <c r="N457" s="1555"/>
      <c r="O457" s="1555"/>
      <c r="P457" s="1555"/>
      <c r="Q457" s="1555"/>
      <c r="R457" s="1556"/>
    </row>
    <row r="458" spans="2:18" ht="16.5" customHeight="1" thickBot="1">
      <c r="B458" s="1153"/>
      <c r="C458" s="1165" t="s">
        <v>135</v>
      </c>
      <c r="D458" s="1285"/>
      <c r="E458" s="1168" t="s">
        <v>88</v>
      </c>
      <c r="F458" s="1169" t="s">
        <v>89</v>
      </c>
      <c r="G458" s="1169" t="s">
        <v>90</v>
      </c>
      <c r="H458" s="1170" t="s">
        <v>91</v>
      </c>
      <c r="I458" s="1239"/>
      <c r="J458" s="1240"/>
      <c r="K458" s="1240"/>
      <c r="L458" s="1240"/>
      <c r="M458" s="1240"/>
      <c r="N458" s="1240"/>
      <c r="O458" s="1240"/>
      <c r="P458" s="1240"/>
      <c r="Q458" s="1240"/>
      <c r="R458" s="1173"/>
    </row>
    <row r="459" spans="3:18" ht="16.5" customHeight="1">
      <c r="C459" s="1288" t="s">
        <v>155</v>
      </c>
      <c r="D459" s="1175" t="s">
        <v>137</v>
      </c>
      <c r="E459" s="1176">
        <v>0</v>
      </c>
      <c r="F459" s="1177">
        <v>4</v>
      </c>
      <c r="G459" s="1182">
        <v>4</v>
      </c>
      <c r="H459" s="1175">
        <v>0</v>
      </c>
      <c r="I459" s="1249"/>
      <c r="J459" s="1180"/>
      <c r="K459" s="1180"/>
      <c r="L459" s="1180"/>
      <c r="M459" s="1180"/>
      <c r="N459" s="1180"/>
      <c r="O459" s="1180"/>
      <c r="P459" s="1180"/>
      <c r="Q459" s="1180"/>
      <c r="R459" s="1181"/>
    </row>
    <row r="460" spans="3:18" ht="16.5" customHeight="1" thickBot="1">
      <c r="C460" s="1292" t="s">
        <v>155</v>
      </c>
      <c r="D460" s="1247" t="s">
        <v>194</v>
      </c>
      <c r="E460" s="1245">
        <v>0</v>
      </c>
      <c r="F460" s="1246">
        <v>2</v>
      </c>
      <c r="G460" s="1246">
        <v>2</v>
      </c>
      <c r="H460" s="1336">
        <v>0</v>
      </c>
      <c r="I460" s="1198"/>
      <c r="J460" s="1180"/>
      <c r="K460" s="1180"/>
      <c r="L460" s="1180"/>
      <c r="M460" s="1180"/>
      <c r="N460" s="1180"/>
      <c r="O460" s="1180"/>
      <c r="P460" s="1185"/>
      <c r="Q460" s="1185"/>
      <c r="R460" s="1186"/>
    </row>
    <row r="461" spans="2:18" ht="16.5" customHeight="1" thickBot="1">
      <c r="B461" s="1266" t="s">
        <v>28</v>
      </c>
      <c r="C461" s="1202"/>
      <c r="D461" s="1185"/>
      <c r="E461" s="1199">
        <v>0</v>
      </c>
      <c r="F461" s="1200">
        <f>SUM(F459:F460)</f>
        <v>6</v>
      </c>
      <c r="G461" s="1200">
        <f>SUM(G459:G460)</f>
        <v>6</v>
      </c>
      <c r="H461" s="1200">
        <v>0</v>
      </c>
      <c r="I461" s="1198"/>
      <c r="J461" s="1185"/>
      <c r="K461" s="1185"/>
      <c r="L461" s="1185"/>
      <c r="M461" s="1185"/>
      <c r="N461" s="1185"/>
      <c r="O461" s="1185"/>
      <c r="P461" s="1185"/>
      <c r="Q461" s="1185"/>
      <c r="R461" s="1186"/>
    </row>
    <row r="462" spans="9:18" ht="16.5" customHeight="1" thickBot="1">
      <c r="I462" s="1199"/>
      <c r="J462" s="1200"/>
      <c r="K462" s="1200"/>
      <c r="L462" s="1200"/>
      <c r="M462" s="1200"/>
      <c r="N462" s="1200"/>
      <c r="O462" s="1200"/>
      <c r="P462" s="1200"/>
      <c r="Q462" s="1200"/>
      <c r="R462" s="1201"/>
    </row>
    <row r="463" spans="1:3" ht="16.5" customHeight="1">
      <c r="A463" s="1281"/>
      <c r="B463" s="1281" t="s">
        <v>78</v>
      </c>
      <c r="C463" s="1202"/>
    </row>
    <row r="464" spans="1:3" ht="16.5" customHeight="1">
      <c r="A464" s="1281"/>
      <c r="B464" s="1374" t="s">
        <v>356</v>
      </c>
      <c r="C464" s="1202"/>
    </row>
    <row r="465" spans="1:3" ht="16.5" customHeight="1">
      <c r="A465" s="1281"/>
      <c r="B465" s="1374" t="s">
        <v>357</v>
      </c>
      <c r="C465" s="1202"/>
    </row>
    <row r="466" spans="1:3" ht="16.5" customHeight="1" hidden="1">
      <c r="A466" s="1281"/>
      <c r="B466" s="1364" t="s">
        <v>316</v>
      </c>
      <c r="C466" s="1202"/>
    </row>
    <row r="467" spans="1:3" ht="16.5" customHeight="1" hidden="1">
      <c r="A467" s="1281"/>
      <c r="B467" s="1364" t="s">
        <v>179</v>
      </c>
      <c r="C467" s="1202"/>
    </row>
    <row r="468" spans="1:3" ht="16.5" customHeight="1" hidden="1">
      <c r="A468" s="1281"/>
      <c r="B468" s="1364" t="s">
        <v>195</v>
      </c>
      <c r="C468" s="1202"/>
    </row>
    <row r="469" spans="1:3" ht="16.5" customHeight="1">
      <c r="A469" s="1281"/>
      <c r="B469" s="1364"/>
      <c r="C469" s="1202"/>
    </row>
    <row r="470" spans="1:3" ht="16.5" customHeight="1">
      <c r="A470" s="1281"/>
      <c r="B470" s="1364"/>
      <c r="C470" s="1202"/>
    </row>
    <row r="471" spans="1:18" ht="16.5" customHeight="1">
      <c r="A471" s="1338"/>
      <c r="B471" s="1263" t="s">
        <v>118</v>
      </c>
      <c r="C471" s="1266"/>
      <c r="D471" s="1155"/>
      <c r="E471" s="1155"/>
      <c r="F471" s="1155"/>
      <c r="G471" s="1155"/>
      <c r="H471" s="1155"/>
      <c r="I471" s="1155"/>
      <c r="J471" s="1155"/>
      <c r="K471" s="1155"/>
      <c r="L471" s="1155"/>
      <c r="M471" s="1155"/>
      <c r="N471" s="1155"/>
      <c r="O471" s="1155"/>
      <c r="P471" s="1155"/>
      <c r="Q471" s="1155"/>
      <c r="R471" s="1155"/>
    </row>
    <row r="472" spans="1:18" ht="16.5" customHeight="1">
      <c r="A472" s="1354"/>
      <c r="B472" s="1153" t="s">
        <v>221</v>
      </c>
      <c r="C472" s="1154"/>
      <c r="D472" s="1155"/>
      <c r="E472" s="1155"/>
      <c r="F472" s="1155"/>
      <c r="G472" s="1155"/>
      <c r="H472" s="1155"/>
      <c r="I472" s="1155"/>
      <c r="J472" s="1155"/>
      <c r="K472" s="1155"/>
      <c r="L472" s="1155"/>
      <c r="M472" s="1155"/>
      <c r="N472" s="1155"/>
      <c r="O472" s="1155"/>
      <c r="P472" s="1155"/>
      <c r="Q472" s="1155"/>
      <c r="R472" s="1155"/>
    </row>
    <row r="473" ht="16.5" customHeight="1">
      <c r="A473" s="1354"/>
    </row>
    <row r="474" spans="2:18" ht="16.5" customHeight="1">
      <c r="B474" s="1153" t="s">
        <v>196</v>
      </c>
      <c r="J474" s="1268"/>
      <c r="K474" s="1268"/>
      <c r="L474" s="1268"/>
      <c r="M474" s="1268"/>
      <c r="N474" s="1268"/>
      <c r="O474" s="1268"/>
      <c r="P474" s="1268"/>
      <c r="Q474" s="1268"/>
      <c r="R474" s="1268"/>
    </row>
    <row r="476" spans="2:18" ht="16.5" customHeight="1" thickBot="1">
      <c r="B476" s="1153" t="s">
        <v>222</v>
      </c>
      <c r="H476" s="1159"/>
      <c r="I476" s="1156"/>
      <c r="J476" s="1156"/>
      <c r="K476" s="1156"/>
      <c r="L476" s="1156"/>
      <c r="M476" s="1156"/>
      <c r="N476" s="1156"/>
      <c r="O476" s="1156"/>
      <c r="P476" s="1156"/>
      <c r="R476" s="1156"/>
    </row>
    <row r="477" spans="3:18" ht="16.5" customHeight="1">
      <c r="C477" s="1162"/>
      <c r="D477" s="863"/>
      <c r="E477" s="1551" t="s">
        <v>86</v>
      </c>
      <c r="F477" s="1552"/>
      <c r="G477" s="1552"/>
      <c r="H477" s="1553"/>
      <c r="I477" s="1554"/>
      <c r="J477" s="1555"/>
      <c r="K477" s="1555"/>
      <c r="L477" s="1555"/>
      <c r="M477" s="1555"/>
      <c r="N477" s="1555"/>
      <c r="O477" s="1555"/>
      <c r="P477" s="1555"/>
      <c r="Q477" s="1555"/>
      <c r="R477" s="1556"/>
    </row>
    <row r="478" spans="2:18" ht="16.5" customHeight="1" thickBot="1">
      <c r="B478" s="1153"/>
      <c r="C478" s="1165" t="s">
        <v>135</v>
      </c>
      <c r="D478" s="1285"/>
      <c r="E478" s="1303" t="s">
        <v>88</v>
      </c>
      <c r="F478" s="1169" t="s">
        <v>89</v>
      </c>
      <c r="G478" s="1169" t="s">
        <v>90</v>
      </c>
      <c r="H478" s="1304" t="s">
        <v>91</v>
      </c>
      <c r="I478" s="1239"/>
      <c r="J478" s="1240"/>
      <c r="K478" s="1240"/>
      <c r="L478" s="1240"/>
      <c r="M478" s="1240"/>
      <c r="N478" s="1240"/>
      <c r="O478" s="1240"/>
      <c r="P478" s="1317"/>
      <c r="Q478" s="1240"/>
      <c r="R478" s="1173"/>
    </row>
    <row r="479" spans="3:18" ht="16.5" customHeight="1">
      <c r="C479" s="1275" t="s">
        <v>171</v>
      </c>
      <c r="D479" s="1179"/>
      <c r="E479" s="1176">
        <v>10</v>
      </c>
      <c r="F479" s="1177">
        <v>10</v>
      </c>
      <c r="G479" s="1177">
        <v>10</v>
      </c>
      <c r="H479" s="1178"/>
      <c r="I479" s="1198"/>
      <c r="J479" s="1185"/>
      <c r="K479" s="1185"/>
      <c r="L479" s="1185"/>
      <c r="M479" s="1185"/>
      <c r="N479" s="1185"/>
      <c r="O479" s="1185"/>
      <c r="P479" s="1323"/>
      <c r="Q479" s="1185"/>
      <c r="R479" s="1186"/>
    </row>
    <row r="480" spans="3:18" ht="16.5" customHeight="1">
      <c r="C480" s="1275" t="s">
        <v>164</v>
      </c>
      <c r="D480" s="1179"/>
      <c r="E480" s="1176">
        <v>37</v>
      </c>
      <c r="F480" s="1177">
        <v>38</v>
      </c>
      <c r="G480" s="1177">
        <v>42</v>
      </c>
      <c r="H480" s="1178">
        <v>7</v>
      </c>
      <c r="I480" s="1198"/>
      <c r="J480" s="1185"/>
      <c r="K480" s="1185"/>
      <c r="L480" s="1185"/>
      <c r="M480" s="1185"/>
      <c r="N480" s="1185"/>
      <c r="O480" s="1185"/>
      <c r="P480" s="1323"/>
      <c r="Q480" s="1185"/>
      <c r="R480" s="1186"/>
    </row>
    <row r="481" spans="3:18" ht="16.5" customHeight="1">
      <c r="C481" s="1275">
        <v>20</v>
      </c>
      <c r="D481" s="1179"/>
      <c r="E481" s="1176">
        <v>22</v>
      </c>
      <c r="F481" s="1177">
        <v>26</v>
      </c>
      <c r="G481" s="1177">
        <v>27</v>
      </c>
      <c r="H481" s="1178">
        <v>5</v>
      </c>
      <c r="I481" s="1198"/>
      <c r="J481" s="1185"/>
      <c r="K481" s="1185"/>
      <c r="L481" s="1185"/>
      <c r="M481" s="1185"/>
      <c r="N481" s="1185"/>
      <c r="O481" s="1185"/>
      <c r="P481" s="1323"/>
      <c r="Q481" s="1185"/>
      <c r="R481" s="1186"/>
    </row>
    <row r="482" spans="3:18" ht="16.5" customHeight="1">
      <c r="C482" s="1275" t="s">
        <v>166</v>
      </c>
      <c r="D482" s="1183"/>
      <c r="E482" s="1176">
        <v>22</v>
      </c>
      <c r="F482" s="1177">
        <v>27</v>
      </c>
      <c r="G482" s="1177">
        <v>29</v>
      </c>
      <c r="H482" s="1178">
        <v>3</v>
      </c>
      <c r="I482" s="1198"/>
      <c r="J482" s="1185"/>
      <c r="K482" s="1185"/>
      <c r="L482" s="1185"/>
      <c r="M482" s="1185"/>
      <c r="N482" s="1185"/>
      <c r="O482" s="1185"/>
      <c r="P482" s="1323"/>
      <c r="Q482" s="1185"/>
      <c r="R482" s="1186"/>
    </row>
    <row r="483" spans="3:18" ht="16.5" customHeight="1">
      <c r="C483" s="1275" t="s">
        <v>174</v>
      </c>
      <c r="D483" s="1183"/>
      <c r="E483" s="1176">
        <v>1</v>
      </c>
      <c r="F483" s="1177">
        <v>3</v>
      </c>
      <c r="G483" s="1177">
        <v>3</v>
      </c>
      <c r="H483" s="1178"/>
      <c r="I483" s="1198"/>
      <c r="J483" s="1185"/>
      <c r="K483" s="1185"/>
      <c r="L483" s="1185"/>
      <c r="M483" s="1185"/>
      <c r="N483" s="1185"/>
      <c r="O483" s="1185"/>
      <c r="P483" s="1323"/>
      <c r="Q483" s="1185"/>
      <c r="R483" s="1186"/>
    </row>
    <row r="484" spans="3:18" ht="16.5" customHeight="1">
      <c r="C484" s="1275">
        <v>42</v>
      </c>
      <c r="D484" s="1183"/>
      <c r="E484" s="1176">
        <v>2</v>
      </c>
      <c r="F484" s="1177">
        <v>4</v>
      </c>
      <c r="G484" s="1177">
        <v>5</v>
      </c>
      <c r="H484" s="1178"/>
      <c r="I484" s="1198"/>
      <c r="J484" s="1185"/>
      <c r="K484" s="1185"/>
      <c r="L484" s="1185"/>
      <c r="M484" s="1185"/>
      <c r="N484" s="1185"/>
      <c r="O484" s="1185"/>
      <c r="P484" s="1323"/>
      <c r="Q484" s="1185"/>
      <c r="R484" s="1186"/>
    </row>
    <row r="485" spans="3:18" ht="16.5" customHeight="1" hidden="1">
      <c r="C485" s="1275"/>
      <c r="D485" s="1183"/>
      <c r="E485" s="1176"/>
      <c r="F485" s="1177"/>
      <c r="G485" s="1177"/>
      <c r="H485" s="1178"/>
      <c r="I485" s="1198"/>
      <c r="J485" s="1185"/>
      <c r="K485" s="1185"/>
      <c r="L485" s="1185"/>
      <c r="M485" s="1185"/>
      <c r="N485" s="1185"/>
      <c r="O485" s="1185"/>
      <c r="P485" s="1323"/>
      <c r="Q485" s="1185"/>
      <c r="R485" s="1186"/>
    </row>
    <row r="486" spans="3:18" ht="16.5" customHeight="1" hidden="1">
      <c r="C486" s="1275"/>
      <c r="D486" s="1183"/>
      <c r="E486" s="1176"/>
      <c r="F486" s="1177"/>
      <c r="G486" s="1177"/>
      <c r="H486" s="1178"/>
      <c r="I486" s="1198"/>
      <c r="J486" s="1185"/>
      <c r="K486" s="1185"/>
      <c r="L486" s="1185"/>
      <c r="M486" s="1185"/>
      <c r="N486" s="1185"/>
      <c r="O486" s="1185"/>
      <c r="P486" s="1323"/>
      <c r="Q486" s="1185"/>
      <c r="R486" s="1186"/>
    </row>
    <row r="487" spans="3:18" ht="16.5" customHeight="1" hidden="1">
      <c r="C487" s="1275"/>
      <c r="D487" s="1183"/>
      <c r="E487" s="1176"/>
      <c r="F487" s="1177"/>
      <c r="G487" s="1177"/>
      <c r="H487" s="1178"/>
      <c r="I487" s="1198"/>
      <c r="J487" s="1185"/>
      <c r="K487" s="1185"/>
      <c r="L487" s="1185"/>
      <c r="M487" s="1185"/>
      <c r="N487" s="1185"/>
      <c r="O487" s="1185"/>
      <c r="P487" s="1323"/>
      <c r="Q487" s="1185"/>
      <c r="R487" s="1186"/>
    </row>
    <row r="488" spans="3:18" ht="16.5" customHeight="1" hidden="1">
      <c r="C488" s="1275"/>
      <c r="D488" s="1183"/>
      <c r="E488" s="1176"/>
      <c r="F488" s="1177"/>
      <c r="G488" s="1177"/>
      <c r="H488" s="1178"/>
      <c r="I488" s="1198"/>
      <c r="J488" s="1185"/>
      <c r="K488" s="1185"/>
      <c r="L488" s="1185"/>
      <c r="M488" s="1185"/>
      <c r="N488" s="1185"/>
      <c r="O488" s="1185"/>
      <c r="P488" s="1323"/>
      <c r="Q488" s="1185"/>
      <c r="R488" s="1186"/>
    </row>
    <row r="489" spans="3:18" ht="16.5" customHeight="1" hidden="1">
      <c r="C489" s="1275"/>
      <c r="D489" s="1183"/>
      <c r="E489" s="1176"/>
      <c r="F489" s="1177"/>
      <c r="G489" s="1177"/>
      <c r="H489" s="1178"/>
      <c r="I489" s="1198"/>
      <c r="J489" s="1185"/>
      <c r="K489" s="1185"/>
      <c r="L489" s="1185"/>
      <c r="M489" s="1185"/>
      <c r="N489" s="1185"/>
      <c r="O489" s="1185"/>
      <c r="P489" s="1323"/>
      <c r="Q489" s="1185"/>
      <c r="R489" s="1186"/>
    </row>
    <row r="490" spans="3:18" ht="16.5" customHeight="1" hidden="1">
      <c r="C490" s="1275"/>
      <c r="D490" s="1183"/>
      <c r="E490" s="1176"/>
      <c r="F490" s="1177"/>
      <c r="G490" s="1177"/>
      <c r="H490" s="1178"/>
      <c r="I490" s="1198"/>
      <c r="J490" s="1185"/>
      <c r="K490" s="1185"/>
      <c r="L490" s="1185"/>
      <c r="M490" s="1185"/>
      <c r="N490" s="1185"/>
      <c r="O490" s="1185"/>
      <c r="P490" s="1323"/>
      <c r="Q490" s="1185"/>
      <c r="R490" s="1186"/>
    </row>
    <row r="491" spans="3:18" ht="16.5" customHeight="1" hidden="1">
      <c r="C491" s="1275"/>
      <c r="D491" s="1183"/>
      <c r="E491" s="1176"/>
      <c r="F491" s="1177"/>
      <c r="G491" s="1177"/>
      <c r="H491" s="1178"/>
      <c r="I491" s="1198"/>
      <c r="J491" s="1185"/>
      <c r="K491" s="1185"/>
      <c r="L491" s="1185"/>
      <c r="M491" s="1185"/>
      <c r="N491" s="1185"/>
      <c r="O491" s="1185"/>
      <c r="P491" s="1323"/>
      <c r="Q491" s="1185"/>
      <c r="R491" s="1186"/>
    </row>
    <row r="492" spans="3:18" ht="16.5" customHeight="1" hidden="1">
      <c r="C492" s="1192"/>
      <c r="D492" s="1183"/>
      <c r="E492" s="1176"/>
      <c r="F492" s="1177"/>
      <c r="G492" s="1177"/>
      <c r="H492" s="1178"/>
      <c r="I492" s="1198"/>
      <c r="J492" s="1185"/>
      <c r="K492" s="1185"/>
      <c r="L492" s="1185"/>
      <c r="M492" s="1185"/>
      <c r="N492" s="1185"/>
      <c r="O492" s="1185"/>
      <c r="P492" s="1323"/>
      <c r="Q492" s="1185"/>
      <c r="R492" s="1186"/>
    </row>
    <row r="493" spans="3:18" ht="16.5" customHeight="1" thickBot="1">
      <c r="C493" s="1243"/>
      <c r="D493" s="1190"/>
      <c r="E493" s="1245"/>
      <c r="F493" s="1246"/>
      <c r="G493" s="1246"/>
      <c r="H493" s="1247"/>
      <c r="I493" s="1198"/>
      <c r="J493" s="1185"/>
      <c r="K493" s="1185"/>
      <c r="L493" s="1185"/>
      <c r="M493" s="1185"/>
      <c r="N493" s="1185"/>
      <c r="O493" s="1185"/>
      <c r="P493" s="1323"/>
      <c r="Q493" s="1185"/>
      <c r="R493" s="1186"/>
    </row>
    <row r="494" spans="2:18" ht="16.5" customHeight="1">
      <c r="B494" s="1153" t="s">
        <v>128</v>
      </c>
      <c r="C494" s="1195"/>
      <c r="D494" s="1180"/>
      <c r="E494" s="1196">
        <f>SUM(E479:E493)</f>
        <v>94</v>
      </c>
      <c r="F494" s="1164">
        <f>SUM(F479:F493)</f>
        <v>108</v>
      </c>
      <c r="G494" s="1164">
        <f>SUM(G479:G493)</f>
        <v>116</v>
      </c>
      <c r="H494" s="1197">
        <f>SUM(H479:H493)</f>
        <v>15</v>
      </c>
      <c r="I494" s="1198"/>
      <c r="J494" s="1185"/>
      <c r="K494" s="1185"/>
      <c r="L494" s="1185"/>
      <c r="M494" s="1185"/>
      <c r="N494" s="1185"/>
      <c r="O494" s="1185"/>
      <c r="P494" s="1323"/>
      <c r="Q494" s="1185"/>
      <c r="R494" s="1186"/>
    </row>
    <row r="495" spans="2:18" ht="16.5" customHeight="1">
      <c r="B495" s="1153" t="s">
        <v>129</v>
      </c>
      <c r="C495" s="1195"/>
      <c r="D495" s="1180"/>
      <c r="E495" s="1198">
        <f>E496-E494</f>
        <v>45</v>
      </c>
      <c r="F495" s="1185">
        <f>F496-F494</f>
        <v>31</v>
      </c>
      <c r="G495" s="1185">
        <f>G496-G494</f>
        <v>23</v>
      </c>
      <c r="H495" s="1186"/>
      <c r="I495" s="1198"/>
      <c r="J495" s="1185"/>
      <c r="K495" s="1185"/>
      <c r="L495" s="1185"/>
      <c r="M495" s="1185"/>
      <c r="N495" s="1185"/>
      <c r="O495" s="1375"/>
      <c r="P495" s="1323"/>
      <c r="Q495" s="1185"/>
      <c r="R495" s="1186"/>
    </row>
    <row r="496" spans="2:18" ht="16.5" customHeight="1" thickBot="1">
      <c r="B496" s="1153" t="s">
        <v>28</v>
      </c>
      <c r="C496" s="1195"/>
      <c r="D496" s="1180"/>
      <c r="E496" s="1199">
        <f>MAX($E$494:$G$494)*0.2+MAX($E$494:$G$494)</f>
        <v>139</v>
      </c>
      <c r="F496" s="1200">
        <f>MAX($E$494:$G$494)*0.2+MAX($E$494:$G$494)</f>
        <v>139</v>
      </c>
      <c r="G496" s="1200">
        <f>MAX($E$494:$G$494)*0.2+MAX($E$494:$G$494)</f>
        <v>139</v>
      </c>
      <c r="H496" s="1201"/>
      <c r="I496" s="1198"/>
      <c r="J496" s="1180"/>
      <c r="K496" s="1180"/>
      <c r="L496" s="1180"/>
      <c r="M496" s="1180"/>
      <c r="N496" s="1180"/>
      <c r="O496" s="1180"/>
      <c r="P496" s="1365"/>
      <c r="Q496" s="1180"/>
      <c r="R496" s="1186"/>
    </row>
    <row r="497" spans="2:18" ht="16.5" customHeight="1" thickBot="1">
      <c r="B497" s="1153" t="s">
        <v>130</v>
      </c>
      <c r="C497" s="1202"/>
      <c r="D497" s="1185"/>
      <c r="E497" s="1185"/>
      <c r="F497" s="1185"/>
      <c r="G497" s="1185"/>
      <c r="H497" s="1185"/>
      <c r="I497" s="1300"/>
      <c r="J497" s="1359"/>
      <c r="K497" s="1359"/>
      <c r="L497" s="1359"/>
      <c r="M497" s="1359"/>
      <c r="N497" s="1359"/>
      <c r="O497" s="1205"/>
      <c r="P497" s="1359"/>
      <c r="Q497" s="1205"/>
      <c r="R497" s="1255"/>
    </row>
    <row r="498" spans="3:8" ht="16.5" customHeight="1">
      <c r="C498" s="1202"/>
      <c r="D498" s="1185"/>
      <c r="E498" s="1185"/>
      <c r="F498" s="1185"/>
      <c r="G498" s="1185"/>
      <c r="H498" s="1185"/>
    </row>
    <row r="499" spans="2:8" ht="16.5" customHeight="1">
      <c r="B499" s="1153"/>
      <c r="C499" s="1202"/>
      <c r="D499" s="1185"/>
      <c r="E499" s="1185"/>
      <c r="F499" s="1185"/>
      <c r="G499" s="1185"/>
      <c r="H499" s="1185"/>
    </row>
    <row r="500" spans="2:8" ht="16.5" customHeight="1" thickBot="1">
      <c r="B500" s="1153" t="s">
        <v>245</v>
      </c>
      <c r="C500" s="1202"/>
      <c r="D500" s="1185"/>
      <c r="E500" s="1185"/>
      <c r="F500" s="1185"/>
      <c r="G500" s="1185"/>
      <c r="H500" s="1185"/>
    </row>
    <row r="501" spans="2:18" ht="16.5" customHeight="1" thickBot="1">
      <c r="B501" s="1559" t="s">
        <v>240</v>
      </c>
      <c r="C501" s="1560"/>
      <c r="D501" s="1560"/>
      <c r="E501" s="1560"/>
      <c r="F501" s="1560"/>
      <c r="G501" s="1560"/>
      <c r="H501" s="1560"/>
      <c r="I501" s="1560"/>
      <c r="J501" s="1560"/>
      <c r="K501" s="1560"/>
      <c r="L501" s="1560"/>
      <c r="M501" s="1560"/>
      <c r="N501" s="1560"/>
      <c r="O501" s="1560"/>
      <c r="P501" s="1560"/>
      <c r="Q501" s="1560"/>
      <c r="R501" s="1561"/>
    </row>
    <row r="502" spans="2:8" ht="16.5" customHeight="1" hidden="1" thickBot="1">
      <c r="B502" s="1153"/>
      <c r="C502" s="1202"/>
      <c r="D502" s="1185"/>
      <c r="E502" s="1185"/>
      <c r="F502" s="1185"/>
      <c r="G502" s="1185"/>
      <c r="H502" s="1185"/>
    </row>
    <row r="503" spans="2:18" ht="16.5" customHeight="1" hidden="1" thickBot="1">
      <c r="B503" s="1153"/>
      <c r="C503" s="1559" t="s">
        <v>134</v>
      </c>
      <c r="D503" s="1560"/>
      <c r="E503" s="1560"/>
      <c r="F503" s="1560"/>
      <c r="G503" s="1560"/>
      <c r="H503" s="1560"/>
      <c r="I503" s="1560"/>
      <c r="J503" s="1560"/>
      <c r="K503" s="1560"/>
      <c r="L503" s="1560"/>
      <c r="M503" s="1560"/>
      <c r="N503" s="1560"/>
      <c r="O503" s="1560"/>
      <c r="P503" s="1560"/>
      <c r="Q503" s="1560"/>
      <c r="R503" s="1561"/>
    </row>
    <row r="504" spans="2:18" ht="16.5" customHeight="1" hidden="1" thickBot="1">
      <c r="B504" s="1212"/>
      <c r="C504" s="1212"/>
      <c r="D504" s="1212"/>
      <c r="E504" s="1212"/>
      <c r="F504" s="1212"/>
      <c r="G504" s="1212"/>
      <c r="H504" s="1212"/>
      <c r="I504" s="1212"/>
      <c r="J504" s="1212"/>
      <c r="K504" s="1212"/>
      <c r="L504" s="1212"/>
      <c r="M504" s="1212"/>
      <c r="N504" s="1212"/>
      <c r="O504" s="1212"/>
      <c r="P504" s="1212"/>
      <c r="Q504" s="1212"/>
      <c r="R504" s="1212"/>
    </row>
    <row r="505" spans="2:18" ht="16.5" customHeight="1" hidden="1">
      <c r="B505" s="1281"/>
      <c r="C505" s="1162"/>
      <c r="D505" s="863"/>
      <c r="E505" s="1551" t="s">
        <v>86</v>
      </c>
      <c r="F505" s="1552"/>
      <c r="G505" s="1552"/>
      <c r="H505" s="1553"/>
      <c r="I505" s="1554"/>
      <c r="J505" s="1555"/>
      <c r="K505" s="1555"/>
      <c r="L505" s="1555"/>
      <c r="M505" s="1555"/>
      <c r="N505" s="1555"/>
      <c r="O505" s="1555"/>
      <c r="P505" s="1555"/>
      <c r="Q505" s="1555"/>
      <c r="R505" s="1556"/>
    </row>
    <row r="506" spans="2:18" ht="16.5" customHeight="1" hidden="1" thickBot="1">
      <c r="B506" s="1153"/>
      <c r="C506" s="1270" t="s">
        <v>135</v>
      </c>
      <c r="D506" s="1271"/>
      <c r="E506" s="1168" t="s">
        <v>88</v>
      </c>
      <c r="F506" s="1169" t="s">
        <v>89</v>
      </c>
      <c r="G506" s="1169" t="s">
        <v>90</v>
      </c>
      <c r="H506" s="1170" t="s">
        <v>91</v>
      </c>
      <c r="I506" s="1239"/>
      <c r="J506" s="1240"/>
      <c r="K506" s="1240"/>
      <c r="L506" s="1240"/>
      <c r="M506" s="1240"/>
      <c r="N506" s="1240"/>
      <c r="O506" s="1240"/>
      <c r="P506" s="1240"/>
      <c r="Q506" s="1240"/>
      <c r="R506" s="1173"/>
    </row>
    <row r="507" spans="3:18" ht="16.5" customHeight="1" hidden="1" thickBot="1">
      <c r="C507" s="1376" t="s">
        <v>153</v>
      </c>
      <c r="D507" s="1175" t="s">
        <v>154</v>
      </c>
      <c r="E507" s="1319"/>
      <c r="F507" s="1299"/>
      <c r="G507" s="1299">
        <v>2</v>
      </c>
      <c r="H507" s="1175">
        <v>0</v>
      </c>
      <c r="I507" s="1198"/>
      <c r="J507" s="1185"/>
      <c r="K507" s="1185"/>
      <c r="L507" s="1185"/>
      <c r="M507" s="1185"/>
      <c r="N507" s="1185"/>
      <c r="O507" s="1185"/>
      <c r="P507" s="1185"/>
      <c r="Q507" s="1185"/>
      <c r="R507" s="1186"/>
    </row>
    <row r="508" spans="3:18" ht="16.5" customHeight="1" hidden="1">
      <c r="C508" s="1292" t="s">
        <v>155</v>
      </c>
      <c r="D508" s="1247" t="s">
        <v>137</v>
      </c>
      <c r="E508" s="1337"/>
      <c r="F508" s="1246"/>
      <c r="G508" s="1246"/>
      <c r="H508" s="1247">
        <v>0</v>
      </c>
      <c r="I508" s="1198"/>
      <c r="J508" s="1185"/>
      <c r="K508" s="1185"/>
      <c r="L508" s="1185"/>
      <c r="M508" s="1185"/>
      <c r="N508" s="1185"/>
      <c r="O508" s="1185"/>
      <c r="P508" s="1185"/>
      <c r="Q508" s="1185"/>
      <c r="R508" s="1186"/>
    </row>
    <row r="509" spans="3:18" ht="16.5" customHeight="1" hidden="1" thickBot="1">
      <c r="C509" s="1202"/>
      <c r="D509" s="1185"/>
      <c r="E509" s="1198"/>
      <c r="F509" s="1185"/>
      <c r="G509" s="1185"/>
      <c r="H509" s="1185"/>
      <c r="I509" s="1198"/>
      <c r="J509" s="1369"/>
      <c r="K509" s="1369"/>
      <c r="L509" s="1369"/>
      <c r="M509" s="1369"/>
      <c r="N509" s="1369"/>
      <c r="O509" s="1180"/>
      <c r="P509" s="1185"/>
      <c r="Q509" s="1185"/>
      <c r="R509" s="1181"/>
    </row>
    <row r="510" spans="2:18" ht="16.5" customHeight="1" hidden="1" thickBot="1">
      <c r="B510" s="1266" t="s">
        <v>28</v>
      </c>
      <c r="C510" s="1202">
        <v>0</v>
      </c>
      <c r="D510" s="1185">
        <v>0</v>
      </c>
      <c r="E510" s="1301">
        <f>SUM(E507:E508)</f>
        <v>0</v>
      </c>
      <c r="F510" s="1262">
        <f>SUM(F507:F508)</f>
        <v>0</v>
      </c>
      <c r="G510" s="1262"/>
      <c r="H510" s="1302">
        <v>0</v>
      </c>
      <c r="I510" s="1198"/>
      <c r="J510" s="1185"/>
      <c r="K510" s="1185"/>
      <c r="L510" s="1185"/>
      <c r="M510" s="1185"/>
      <c r="N510" s="1185"/>
      <c r="O510" s="1185"/>
      <c r="P510" s="1185"/>
      <c r="Q510" s="1185"/>
      <c r="R510" s="1186"/>
    </row>
    <row r="511" spans="2:18" ht="16.5" customHeight="1" hidden="1" thickBot="1">
      <c r="B511" s="1266"/>
      <c r="C511" s="1202"/>
      <c r="D511" s="1185"/>
      <c r="E511" s="1185"/>
      <c r="F511" s="1185"/>
      <c r="G511" s="1185"/>
      <c r="H511" s="1185"/>
      <c r="I511" s="1199"/>
      <c r="J511" s="1200"/>
      <c r="K511" s="1200"/>
      <c r="L511" s="1200"/>
      <c r="M511" s="1200"/>
      <c r="N511" s="1200"/>
      <c r="O511" s="1200"/>
      <c r="P511" s="1200"/>
      <c r="Q511" s="1200"/>
      <c r="R511" s="1201"/>
    </row>
    <row r="512" spans="2:18" ht="16.5" customHeight="1">
      <c r="B512" s="1266"/>
      <c r="C512" s="1202"/>
      <c r="D512" s="1185"/>
      <c r="E512" s="1185"/>
      <c r="F512" s="1185"/>
      <c r="G512" s="1185"/>
      <c r="H512" s="1185"/>
      <c r="I512" s="1185"/>
      <c r="J512" s="1185"/>
      <c r="K512" s="1185"/>
      <c r="L512" s="1185"/>
      <c r="M512" s="1185"/>
      <c r="N512" s="1185"/>
      <c r="O512" s="1185"/>
      <c r="P512" s="1185"/>
      <c r="Q512" s="1185"/>
      <c r="R512" s="1185"/>
    </row>
    <row r="513" spans="2:18" ht="16.5" customHeight="1" thickBot="1">
      <c r="B513" s="1252" t="s">
        <v>246</v>
      </c>
      <c r="C513" s="1195"/>
      <c r="D513" s="1180"/>
      <c r="E513" s="1185"/>
      <c r="F513" s="1185"/>
      <c r="G513" s="1185"/>
      <c r="H513" s="1185"/>
      <c r="I513" s="1362"/>
      <c r="J513" s="1362"/>
      <c r="K513" s="1362"/>
      <c r="L513" s="1362"/>
      <c r="M513" s="1362"/>
      <c r="N513" s="1362"/>
      <c r="O513" s="1362"/>
      <c r="P513" s="1362"/>
      <c r="Q513" s="1362"/>
      <c r="R513" s="1362"/>
    </row>
    <row r="514" spans="2:18" ht="16.5" customHeight="1">
      <c r="B514" s="1338"/>
      <c r="C514" s="1162"/>
      <c r="D514" s="863"/>
      <c r="E514" s="1551" t="s">
        <v>86</v>
      </c>
      <c r="F514" s="1552"/>
      <c r="G514" s="1552"/>
      <c r="H514" s="1553"/>
      <c r="I514" s="1554"/>
      <c r="J514" s="1555"/>
      <c r="K514" s="1555"/>
      <c r="L514" s="1555"/>
      <c r="M514" s="1555"/>
      <c r="N514" s="1555"/>
      <c r="O514" s="1555"/>
      <c r="P514" s="1555"/>
      <c r="Q514" s="1555"/>
      <c r="R514" s="1556"/>
    </row>
    <row r="515" spans="2:18" ht="16.5" customHeight="1" thickBot="1">
      <c r="B515" s="1252"/>
      <c r="C515" s="1165" t="s">
        <v>135</v>
      </c>
      <c r="D515" s="1285"/>
      <c r="E515" s="1303" t="s">
        <v>88</v>
      </c>
      <c r="F515" s="1169" t="s">
        <v>89</v>
      </c>
      <c r="G515" s="1169" t="s">
        <v>90</v>
      </c>
      <c r="H515" s="1304" t="s">
        <v>91</v>
      </c>
      <c r="I515" s="1239"/>
      <c r="J515" s="1240"/>
      <c r="K515" s="1240"/>
      <c r="L515" s="1240"/>
      <c r="M515" s="1240"/>
      <c r="N515" s="1240"/>
      <c r="O515" s="1240"/>
      <c r="P515" s="1240"/>
      <c r="Q515" s="1240"/>
      <c r="R515" s="1173"/>
    </row>
    <row r="516" spans="2:18" ht="16.5" customHeight="1" thickBot="1">
      <c r="B516" s="1354"/>
      <c r="C516" s="1334">
        <v>720</v>
      </c>
      <c r="D516" s="1302"/>
      <c r="E516" s="1298">
        <v>20</v>
      </c>
      <c r="F516" s="1299">
        <v>22</v>
      </c>
      <c r="G516" s="1299">
        <v>23</v>
      </c>
      <c r="H516" s="1175"/>
      <c r="I516" s="1249"/>
      <c r="J516" s="1180"/>
      <c r="K516" s="1180"/>
      <c r="L516" s="1180"/>
      <c r="M516" s="1180"/>
      <c r="N516" s="1180"/>
      <c r="O516" s="1180"/>
      <c r="P516" s="1180"/>
      <c r="Q516" s="1180"/>
      <c r="R516" s="1181"/>
    </row>
    <row r="517" spans="2:18" ht="16.5" customHeight="1">
      <c r="B517" s="1256" t="s">
        <v>128</v>
      </c>
      <c r="C517" s="1195"/>
      <c r="D517" s="1180"/>
      <c r="E517" s="1196">
        <f>SUM(E516)</f>
        <v>20</v>
      </c>
      <c r="F517" s="1164">
        <f>SUM(F516)</f>
        <v>22</v>
      </c>
      <c r="G517" s="1164">
        <f>SUM(G516)</f>
        <v>23</v>
      </c>
      <c r="H517" s="1197">
        <f>SUM(H516)</f>
        <v>0</v>
      </c>
      <c r="I517" s="1249"/>
      <c r="J517" s="1180"/>
      <c r="K517" s="1180"/>
      <c r="L517" s="1180"/>
      <c r="M517" s="1180"/>
      <c r="N517" s="1180"/>
      <c r="O517" s="1180"/>
      <c r="P517" s="1180"/>
      <c r="Q517" s="1180"/>
      <c r="R517" s="1181"/>
    </row>
    <row r="518" spans="2:18" ht="16.5" customHeight="1">
      <c r="B518" s="1248" t="s">
        <v>129</v>
      </c>
      <c r="C518" s="1250"/>
      <c r="D518" s="1180"/>
      <c r="E518" s="1198">
        <f>E519-E517</f>
        <v>8</v>
      </c>
      <c r="F518" s="1185">
        <f>F519-F517</f>
        <v>6</v>
      </c>
      <c r="G518" s="1185">
        <f>G519-G517</f>
        <v>5</v>
      </c>
      <c r="H518" s="1186"/>
      <c r="I518" s="1249"/>
      <c r="J518" s="1180"/>
      <c r="K518" s="1180"/>
      <c r="L518" s="1180"/>
      <c r="M518" s="1180"/>
      <c r="N518" s="1180"/>
      <c r="O518" s="1180"/>
      <c r="P518" s="1180"/>
      <c r="Q518" s="1366"/>
      <c r="R518" s="1251"/>
    </row>
    <row r="519" spans="2:18" ht="16.5" customHeight="1" thickBot="1">
      <c r="B519" s="1248" t="s">
        <v>28</v>
      </c>
      <c r="C519" s="1250"/>
      <c r="D519" s="1180"/>
      <c r="E519" s="1199">
        <f>MAX($E$517:$G$517)*0.2+MAX($E$517:$G$517)</f>
        <v>28</v>
      </c>
      <c r="F519" s="1200">
        <f>MAX($E$517:$G$517)*0.2+MAX($E$517:$G$517)</f>
        <v>28</v>
      </c>
      <c r="G519" s="1200">
        <f>MAX($E$517:$G$517)*0.2+MAX($E$517:$G$517)</f>
        <v>28</v>
      </c>
      <c r="H519" s="1201"/>
      <c r="I519" s="1198"/>
      <c r="J519" s="1180"/>
      <c r="K519" s="1180"/>
      <c r="L519" s="1180"/>
      <c r="M519" s="1180"/>
      <c r="N519" s="1180"/>
      <c r="O519" s="1180"/>
      <c r="P519" s="1185"/>
      <c r="Q519" s="1185"/>
      <c r="R519" s="1186"/>
    </row>
    <row r="520" spans="2:18" ht="16.5" customHeight="1" thickBot="1">
      <c r="B520" s="1338"/>
      <c r="C520" s="1195"/>
      <c r="D520" s="1180"/>
      <c r="E520" s="1185"/>
      <c r="F520" s="1185"/>
      <c r="G520" s="1185"/>
      <c r="H520" s="1185"/>
      <c r="I520" s="1253"/>
      <c r="J520" s="1254"/>
      <c r="K520" s="1254"/>
      <c r="L520" s="1254"/>
      <c r="M520" s="1254"/>
      <c r="N520" s="1254"/>
      <c r="O520" s="1254"/>
      <c r="P520" s="1254"/>
      <c r="Q520" s="1207"/>
      <c r="R520" s="1208"/>
    </row>
    <row r="521" spans="2:18" ht="16.5" customHeight="1">
      <c r="B521" s="1338"/>
      <c r="C521" s="1195"/>
      <c r="D521" s="1180"/>
      <c r="E521" s="1185"/>
      <c r="F521" s="1185"/>
      <c r="G521" s="1185"/>
      <c r="H521" s="1185"/>
      <c r="I521" s="1180"/>
      <c r="J521" s="1180"/>
      <c r="K521" s="1180"/>
      <c r="L521" s="1180"/>
      <c r="M521" s="1180"/>
      <c r="N521" s="1180"/>
      <c r="O521" s="1180"/>
      <c r="P521" s="1180"/>
      <c r="Q521" s="1383"/>
      <c r="R521" s="1383"/>
    </row>
    <row r="522" spans="2:18" ht="16.5" customHeight="1" thickBot="1">
      <c r="B522" s="1256" t="s">
        <v>247</v>
      </c>
      <c r="C522" s="1195"/>
      <c r="D522" s="1180"/>
      <c r="E522" s="1185"/>
      <c r="F522" s="1185"/>
      <c r="G522" s="1185"/>
      <c r="H522" s="1185"/>
      <c r="I522" s="1159"/>
      <c r="J522" s="1362"/>
      <c r="K522" s="1362"/>
      <c r="L522" s="1362"/>
      <c r="M522" s="1362"/>
      <c r="N522" s="1362"/>
      <c r="O522" s="1362"/>
      <c r="P522" s="1362"/>
      <c r="Q522" s="1362"/>
      <c r="R522" s="1371">
        <v>152</v>
      </c>
    </row>
    <row r="523" spans="2:18" ht="16.5" customHeight="1" thickBot="1">
      <c r="B523" s="1338"/>
      <c r="C523" s="1258"/>
      <c r="D523" s="1258"/>
      <c r="E523" s="1559" t="s">
        <v>138</v>
      </c>
      <c r="F523" s="1560"/>
      <c r="G523" s="1560"/>
      <c r="H523" s="1561"/>
      <c r="I523" s="1554"/>
      <c r="J523" s="1555"/>
      <c r="K523" s="1555"/>
      <c r="L523" s="1555"/>
      <c r="M523" s="1555"/>
      <c r="N523" s="1555"/>
      <c r="O523" s="1555"/>
      <c r="P523" s="1555"/>
      <c r="Q523" s="1555"/>
      <c r="R523" s="1556"/>
    </row>
    <row r="524" spans="2:18" ht="16.5" customHeight="1" thickBot="1">
      <c r="B524" s="1252"/>
      <c r="C524" s="1248"/>
      <c r="D524" s="1166"/>
      <c r="E524" s="1213" t="s">
        <v>88</v>
      </c>
      <c r="F524" s="1214" t="s">
        <v>187</v>
      </c>
      <c r="G524" s="1214" t="s">
        <v>90</v>
      </c>
      <c r="H524" s="1363" t="s">
        <v>91</v>
      </c>
      <c r="I524" s="1239"/>
      <c r="J524" s="1240"/>
      <c r="K524" s="1240"/>
      <c r="L524" s="1317"/>
      <c r="M524" s="1240"/>
      <c r="N524" s="1240"/>
      <c r="O524" s="1240"/>
      <c r="P524" s="1240"/>
      <c r="Q524" s="1240"/>
      <c r="R524" s="1173"/>
    </row>
    <row r="525" spans="1:18" ht="16.5" customHeight="1">
      <c r="A525" s="1281"/>
      <c r="B525" s="1256" t="s">
        <v>128</v>
      </c>
      <c r="C525" s="1338"/>
      <c r="D525" s="1180"/>
      <c r="E525" s="1196">
        <f>E494+E517</f>
        <v>114</v>
      </c>
      <c r="F525" s="1164">
        <f>F494+F517</f>
        <v>130</v>
      </c>
      <c r="G525" s="1164">
        <f>G494+G517</f>
        <v>139</v>
      </c>
      <c r="H525" s="1197">
        <f>H494+H517</f>
        <v>15</v>
      </c>
      <c r="I525" s="1198"/>
      <c r="J525" s="1185"/>
      <c r="K525" s="1185"/>
      <c r="L525" s="1185"/>
      <c r="M525" s="1185"/>
      <c r="N525" s="1185"/>
      <c r="O525" s="1185"/>
      <c r="P525" s="1185"/>
      <c r="Q525" s="1185"/>
      <c r="R525" s="1186"/>
    </row>
    <row r="526" spans="1:18" ht="16.5" customHeight="1">
      <c r="A526" s="1281"/>
      <c r="B526" s="1248" t="s">
        <v>129</v>
      </c>
      <c r="C526" s="1250"/>
      <c r="D526" s="1180"/>
      <c r="E526" s="1198">
        <f>E527-E525</f>
        <v>53</v>
      </c>
      <c r="F526" s="1185">
        <f>F527-F525</f>
        <v>37</v>
      </c>
      <c r="G526" s="1185">
        <f>G527-G525</f>
        <v>28</v>
      </c>
      <c r="H526" s="1186"/>
      <c r="I526" s="1198"/>
      <c r="J526" s="1180"/>
      <c r="K526" s="1180"/>
      <c r="L526" s="1180"/>
      <c r="M526" s="1180"/>
      <c r="N526" s="1180"/>
      <c r="O526" s="1366"/>
      <c r="P526" s="1180"/>
      <c r="Q526" s="1366"/>
      <c r="R526" s="1251"/>
    </row>
    <row r="527" spans="1:18" ht="16.5" customHeight="1" thickBot="1">
      <c r="A527" s="1281"/>
      <c r="B527" s="1248" t="s">
        <v>28</v>
      </c>
      <c r="C527" s="1250"/>
      <c r="D527" s="1180"/>
      <c r="E527" s="1199">
        <f>E496+E519</f>
        <v>167</v>
      </c>
      <c r="F527" s="1200">
        <f>F496+F519</f>
        <v>167</v>
      </c>
      <c r="G527" s="1200">
        <f>G496+G519</f>
        <v>167</v>
      </c>
      <c r="H527" s="1201"/>
      <c r="I527" s="1198"/>
      <c r="J527" s="1180"/>
      <c r="K527" s="1180"/>
      <c r="L527" s="1180"/>
      <c r="M527" s="1180"/>
      <c r="N527" s="1180"/>
      <c r="O527" s="1185"/>
      <c r="P527" s="1185"/>
      <c r="Q527" s="1185"/>
      <c r="R527" s="1186"/>
    </row>
    <row r="528" spans="1:18" ht="16.5" customHeight="1" thickBot="1">
      <c r="A528" s="1281"/>
      <c r="B528" s="1252" t="s">
        <v>130</v>
      </c>
      <c r="C528" s="1352"/>
      <c r="D528" s="1353"/>
      <c r="E528" s="1155"/>
      <c r="F528" s="1155"/>
      <c r="G528" s="1372"/>
      <c r="H528" s="1372"/>
      <c r="I528" s="1300"/>
      <c r="J528" s="1205"/>
      <c r="K528" s="1205"/>
      <c r="L528" s="1205"/>
      <c r="M528" s="1205"/>
      <c r="N528" s="1205"/>
      <c r="O528" s="1205"/>
      <c r="P528" s="1205"/>
      <c r="Q528" s="1205"/>
      <c r="R528" s="1255"/>
    </row>
    <row r="529" spans="1:18" ht="16.5" customHeight="1">
      <c r="A529" s="1281"/>
      <c r="B529" s="1252"/>
      <c r="C529" s="1352"/>
      <c r="D529" s="1353"/>
      <c r="E529" s="1155"/>
      <c r="F529" s="1155"/>
      <c r="G529" s="1372"/>
      <c r="H529" s="1372"/>
      <c r="I529" s="1209"/>
      <c r="J529" s="1209"/>
      <c r="K529" s="1209"/>
      <c r="L529" s="1209"/>
      <c r="M529" s="1209"/>
      <c r="N529" s="1209"/>
      <c r="O529" s="1209"/>
      <c r="P529" s="1209"/>
      <c r="Q529" s="1209"/>
      <c r="R529" s="1209"/>
    </row>
    <row r="530" spans="1:18" ht="16.5" customHeight="1" hidden="1">
      <c r="A530" s="1281"/>
      <c r="B530" s="1374" t="s">
        <v>248</v>
      </c>
      <c r="C530" s="1352"/>
      <c r="D530" s="1353"/>
      <c r="E530" s="1155"/>
      <c r="F530" s="1155"/>
      <c r="G530" s="1372"/>
      <c r="H530" s="1372"/>
      <c r="I530" s="1209"/>
      <c r="J530" s="1209"/>
      <c r="K530" s="1209"/>
      <c r="L530" s="1209"/>
      <c r="M530" s="1209"/>
      <c r="N530" s="1209"/>
      <c r="O530" s="1209"/>
      <c r="P530" s="1209"/>
      <c r="Q530" s="1209"/>
      <c r="R530" s="1209"/>
    </row>
    <row r="531" spans="1:18" ht="16.5" customHeight="1" hidden="1">
      <c r="A531" s="1281"/>
      <c r="B531" s="1374" t="s">
        <v>249</v>
      </c>
      <c r="C531" s="1352"/>
      <c r="D531" s="1353"/>
      <c r="E531" s="1155"/>
      <c r="F531" s="1155"/>
      <c r="G531" s="1372"/>
      <c r="H531" s="1372"/>
      <c r="I531" s="1209"/>
      <c r="J531" s="1209"/>
      <c r="K531" s="1209"/>
      <c r="L531" s="1209"/>
      <c r="M531" s="1209"/>
      <c r="N531" s="1209"/>
      <c r="O531" s="1209"/>
      <c r="P531" s="1209"/>
      <c r="Q531" s="1209"/>
      <c r="R531" s="1209"/>
    </row>
    <row r="532" spans="1:3" ht="16.5" customHeight="1" hidden="1">
      <c r="A532" s="1281"/>
      <c r="B532" s="1377" t="s">
        <v>140</v>
      </c>
      <c r="C532" s="1202"/>
    </row>
    <row r="533" spans="1:2" ht="16.5" customHeight="1" hidden="1">
      <c r="A533" s="1338"/>
      <c r="B533" s="1364" t="s">
        <v>325</v>
      </c>
    </row>
    <row r="534" spans="1:2" ht="16.5" customHeight="1">
      <c r="A534" s="1338"/>
      <c r="B534" s="1364"/>
    </row>
    <row r="535" spans="1:18" ht="16.5" customHeight="1">
      <c r="A535" s="1338"/>
      <c r="B535" s="1263" t="s">
        <v>118</v>
      </c>
      <c r="C535" s="1266"/>
      <c r="D535" s="1155"/>
      <c r="E535" s="1155"/>
      <c r="F535" s="1155"/>
      <c r="G535" s="1155"/>
      <c r="H535" s="1155"/>
      <c r="I535" s="1155"/>
      <c r="J535" s="1155"/>
      <c r="K535" s="1155"/>
      <c r="L535" s="1155"/>
      <c r="M535" s="1155"/>
      <c r="N535" s="1155"/>
      <c r="O535" s="1155"/>
      <c r="P535" s="1155"/>
      <c r="Q535" s="1155"/>
      <c r="R535" s="1155"/>
    </row>
    <row r="536" spans="1:18" ht="16.5" customHeight="1">
      <c r="A536" s="1354"/>
      <c r="B536" s="1263" t="s">
        <v>221</v>
      </c>
      <c r="C536" s="1266"/>
      <c r="D536" s="1155"/>
      <c r="E536" s="1155"/>
      <c r="F536" s="1155"/>
      <c r="G536" s="1155"/>
      <c r="H536" s="1155"/>
      <c r="I536" s="1155"/>
      <c r="J536" s="1155"/>
      <c r="K536" s="1155"/>
      <c r="L536" s="1155"/>
      <c r="M536" s="1155"/>
      <c r="N536" s="1155"/>
      <c r="O536" s="1155"/>
      <c r="P536" s="1155"/>
      <c r="Q536" s="1155"/>
      <c r="R536" s="1155"/>
    </row>
    <row r="538" spans="2:18" ht="16.5" customHeight="1">
      <c r="B538" s="1153" t="s">
        <v>202</v>
      </c>
      <c r="J538" s="1268"/>
      <c r="K538" s="1268"/>
      <c r="L538" s="1268"/>
      <c r="M538" s="1268"/>
      <c r="N538" s="1268"/>
      <c r="O538" s="1268"/>
      <c r="P538" s="1268"/>
      <c r="Q538" s="1268"/>
      <c r="R538" s="1268"/>
    </row>
    <row r="540" spans="2:18" ht="16.5" customHeight="1" thickBot="1">
      <c r="B540" s="1153" t="s">
        <v>222</v>
      </c>
      <c r="I540" s="1306"/>
      <c r="J540" s="1306"/>
      <c r="K540" s="1306"/>
      <c r="L540" s="1306"/>
      <c r="M540" s="1306"/>
      <c r="N540" s="1306"/>
      <c r="O540" s="1306"/>
      <c r="P540" s="1306"/>
      <c r="Q540" s="1306"/>
      <c r="R540" s="1306"/>
    </row>
    <row r="541" spans="3:18" ht="16.5" customHeight="1">
      <c r="C541" s="1162"/>
      <c r="D541" s="862"/>
      <c r="E541" s="1551" t="s">
        <v>86</v>
      </c>
      <c r="F541" s="1552"/>
      <c r="G541" s="1552"/>
      <c r="H541" s="1553"/>
      <c r="I541" s="1554"/>
      <c r="J541" s="1555"/>
      <c r="K541" s="1555"/>
      <c r="L541" s="1555"/>
      <c r="M541" s="1555"/>
      <c r="N541" s="1555"/>
      <c r="O541" s="1555"/>
      <c r="P541" s="1555"/>
      <c r="Q541" s="1555"/>
      <c r="R541" s="1556"/>
    </row>
    <row r="542" spans="2:18" ht="16.5" customHeight="1" thickBot="1">
      <c r="B542" s="1153"/>
      <c r="C542" s="1165" t="s">
        <v>135</v>
      </c>
      <c r="D542" s="1367"/>
      <c r="E542" s="1168" t="s">
        <v>88</v>
      </c>
      <c r="F542" s="1169" t="s">
        <v>89</v>
      </c>
      <c r="G542" s="1169" t="s">
        <v>90</v>
      </c>
      <c r="H542" s="1315" t="s">
        <v>91</v>
      </c>
      <c r="I542" s="1239"/>
      <c r="J542" s="1240"/>
      <c r="K542" s="1317"/>
      <c r="L542" s="1240"/>
      <c r="M542" s="1240"/>
      <c r="N542" s="1240"/>
      <c r="O542" s="1240"/>
      <c r="P542" s="1240"/>
      <c r="Q542" s="1240"/>
      <c r="R542" s="1173"/>
    </row>
    <row r="543" spans="3:18" ht="16.5" customHeight="1">
      <c r="C543" s="1297" t="s">
        <v>203</v>
      </c>
      <c r="D543" s="1179"/>
      <c r="E543" s="1176">
        <v>6</v>
      </c>
      <c r="F543" s="1177">
        <v>7</v>
      </c>
      <c r="G543" s="1177">
        <v>7</v>
      </c>
      <c r="H543" s="1178"/>
      <c r="I543" s="1249"/>
      <c r="J543" s="1180"/>
      <c r="K543" s="1365"/>
      <c r="L543" s="1180"/>
      <c r="M543" s="1180"/>
      <c r="N543" s="1180"/>
      <c r="O543" s="1180"/>
      <c r="P543" s="1180"/>
      <c r="Q543" s="1180"/>
      <c r="R543" s="1181"/>
    </row>
    <row r="544" spans="3:18" ht="16.5" customHeight="1">
      <c r="C544" s="1174" t="s">
        <v>204</v>
      </c>
      <c r="D544" s="1179"/>
      <c r="E544" s="1176">
        <v>11</v>
      </c>
      <c r="F544" s="1177">
        <v>14</v>
      </c>
      <c r="G544" s="1177">
        <v>14</v>
      </c>
      <c r="H544" s="1178">
        <v>2</v>
      </c>
      <c r="I544" s="1198"/>
      <c r="J544" s="1185"/>
      <c r="K544" s="1323"/>
      <c r="L544" s="1185"/>
      <c r="M544" s="1185"/>
      <c r="N544" s="1185"/>
      <c r="O544" s="1185"/>
      <c r="P544" s="1185"/>
      <c r="Q544" s="1185"/>
      <c r="R544" s="1186"/>
    </row>
    <row r="545" spans="3:18" ht="16.5" customHeight="1">
      <c r="C545" s="1174" t="s">
        <v>205</v>
      </c>
      <c r="D545" s="1179"/>
      <c r="E545" s="1176">
        <v>17</v>
      </c>
      <c r="F545" s="1177">
        <v>18</v>
      </c>
      <c r="G545" s="1177">
        <v>19</v>
      </c>
      <c r="H545" s="1178"/>
      <c r="I545" s="1198"/>
      <c r="J545" s="1185"/>
      <c r="K545" s="1323"/>
      <c r="L545" s="1185"/>
      <c r="M545" s="1185"/>
      <c r="N545" s="1185"/>
      <c r="O545" s="1185"/>
      <c r="P545" s="1185"/>
      <c r="Q545" s="1185"/>
      <c r="R545" s="1186"/>
    </row>
    <row r="546" spans="3:18" ht="16.5" customHeight="1">
      <c r="C546" s="1174">
        <v>152</v>
      </c>
      <c r="D546" s="1179"/>
      <c r="E546" s="1176">
        <v>4</v>
      </c>
      <c r="F546" s="1177">
        <v>4</v>
      </c>
      <c r="G546" s="1177">
        <v>4</v>
      </c>
      <c r="H546" s="1178"/>
      <c r="I546" s="1198"/>
      <c r="J546" s="1185"/>
      <c r="K546" s="1323"/>
      <c r="L546" s="1185"/>
      <c r="M546" s="1185"/>
      <c r="N546" s="1185"/>
      <c r="O546" s="1185"/>
      <c r="P546" s="1185"/>
      <c r="Q546" s="1185"/>
      <c r="R546" s="1186"/>
    </row>
    <row r="547" spans="3:18" ht="16.5" customHeight="1">
      <c r="C547" s="1192">
        <v>154</v>
      </c>
      <c r="D547" s="1183"/>
      <c r="E547" s="1176">
        <v>4</v>
      </c>
      <c r="F547" s="1177">
        <v>4</v>
      </c>
      <c r="G547" s="1177">
        <v>4</v>
      </c>
      <c r="H547" s="1178"/>
      <c r="I547" s="1198"/>
      <c r="J547" s="1185"/>
      <c r="K547" s="1323"/>
      <c r="L547" s="1185"/>
      <c r="M547" s="1185"/>
      <c r="N547" s="1185"/>
      <c r="O547" s="1185"/>
      <c r="P547" s="1185"/>
      <c r="Q547" s="1185"/>
      <c r="R547" s="1186"/>
    </row>
    <row r="548" spans="3:18" ht="16.5" customHeight="1">
      <c r="C548" s="1192">
        <v>156</v>
      </c>
      <c r="D548" s="1183"/>
      <c r="E548" s="1176">
        <v>4</v>
      </c>
      <c r="F548" s="1177">
        <v>4</v>
      </c>
      <c r="G548" s="1177">
        <v>4</v>
      </c>
      <c r="H548" s="1178">
        <v>3</v>
      </c>
      <c r="I548" s="1198"/>
      <c r="J548" s="1185"/>
      <c r="K548" s="1323"/>
      <c r="L548" s="1185"/>
      <c r="M548" s="1185"/>
      <c r="N548" s="1185"/>
      <c r="O548" s="1185"/>
      <c r="P548" s="1185"/>
      <c r="Q548" s="1185"/>
      <c r="R548" s="1186"/>
    </row>
    <row r="549" spans="3:18" ht="16.5" customHeight="1">
      <c r="C549" s="1192">
        <v>163</v>
      </c>
      <c r="D549" s="1183"/>
      <c r="E549" s="1176">
        <v>5</v>
      </c>
      <c r="F549" s="1177">
        <v>7</v>
      </c>
      <c r="G549" s="1177">
        <v>7</v>
      </c>
      <c r="H549" s="1178"/>
      <c r="I549" s="1198"/>
      <c r="J549" s="1185"/>
      <c r="K549" s="1323"/>
      <c r="L549" s="1185"/>
      <c r="M549" s="1185"/>
      <c r="N549" s="1185"/>
      <c r="O549" s="1185"/>
      <c r="P549" s="1185"/>
      <c r="Q549" s="1185"/>
      <c r="R549" s="1186"/>
    </row>
    <row r="550" spans="3:18" ht="16.5" customHeight="1">
      <c r="C550" s="1192" t="s">
        <v>181</v>
      </c>
      <c r="D550" s="1183"/>
      <c r="E550" s="1176">
        <v>7</v>
      </c>
      <c r="F550" s="1177">
        <v>7</v>
      </c>
      <c r="G550" s="1177">
        <v>7</v>
      </c>
      <c r="H550" s="1178"/>
      <c r="I550" s="1198"/>
      <c r="J550" s="1185"/>
      <c r="K550" s="1323"/>
      <c r="L550" s="1185"/>
      <c r="M550" s="1185"/>
      <c r="N550" s="1185"/>
      <c r="O550" s="1185"/>
      <c r="P550" s="1185"/>
      <c r="Q550" s="1185"/>
      <c r="R550" s="1186"/>
    </row>
    <row r="551" spans="3:18" ht="16.5" customHeight="1">
      <c r="C551" s="1192">
        <v>166</v>
      </c>
      <c r="D551" s="1183"/>
      <c r="E551" s="1176">
        <v>2</v>
      </c>
      <c r="F551" s="1177">
        <v>3</v>
      </c>
      <c r="G551" s="1177">
        <v>3</v>
      </c>
      <c r="H551" s="1178"/>
      <c r="I551" s="1198"/>
      <c r="J551" s="1185"/>
      <c r="K551" s="1323"/>
      <c r="L551" s="1185"/>
      <c r="M551" s="1185"/>
      <c r="N551" s="1185"/>
      <c r="O551" s="1185"/>
      <c r="P551" s="1185"/>
      <c r="Q551" s="1185"/>
      <c r="R551" s="1186"/>
    </row>
    <row r="552" spans="3:18" ht="16.5" customHeight="1">
      <c r="C552" s="1192">
        <v>224</v>
      </c>
      <c r="D552" s="1183"/>
      <c r="E552" s="1176">
        <v>7</v>
      </c>
      <c r="F552" s="1177">
        <v>9</v>
      </c>
      <c r="G552" s="1177">
        <v>9</v>
      </c>
      <c r="H552" s="1178"/>
      <c r="I552" s="1198"/>
      <c r="J552" s="1185"/>
      <c r="K552" s="1323"/>
      <c r="L552" s="1185"/>
      <c r="M552" s="1185"/>
      <c r="N552" s="1185"/>
      <c r="O552" s="1185"/>
      <c r="P552" s="1185"/>
      <c r="Q552" s="1185"/>
      <c r="R552" s="1186"/>
    </row>
    <row r="553" spans="3:18" ht="16.5" customHeight="1">
      <c r="C553" s="1192" t="s">
        <v>206</v>
      </c>
      <c r="D553" s="1183"/>
      <c r="E553" s="1176">
        <v>6</v>
      </c>
      <c r="F553" s="1177">
        <v>6</v>
      </c>
      <c r="G553" s="1177">
        <v>6</v>
      </c>
      <c r="H553" s="1178"/>
      <c r="I553" s="1198"/>
      <c r="J553" s="1185"/>
      <c r="K553" s="1323"/>
      <c r="L553" s="1185"/>
      <c r="M553" s="1185"/>
      <c r="N553" s="1185"/>
      <c r="O553" s="1185"/>
      <c r="P553" s="1185"/>
      <c r="Q553" s="1185"/>
      <c r="R553" s="1186"/>
    </row>
    <row r="554" spans="3:18" ht="16.5" customHeight="1">
      <c r="C554" s="1241">
        <v>233</v>
      </c>
      <c r="D554" s="1276"/>
      <c r="E554" s="1187">
        <v>9</v>
      </c>
      <c r="F554" s="1188">
        <v>11</v>
      </c>
      <c r="G554" s="1188">
        <v>10</v>
      </c>
      <c r="H554" s="1189"/>
      <c r="I554" s="1198"/>
      <c r="J554" s="1185"/>
      <c r="K554" s="1323"/>
      <c r="L554" s="1185"/>
      <c r="M554" s="1185"/>
      <c r="N554" s="1185"/>
      <c r="O554" s="1185"/>
      <c r="P554" s="1185"/>
      <c r="Q554" s="1185"/>
      <c r="R554" s="1186"/>
    </row>
    <row r="555" spans="3:18" ht="16.5" customHeight="1">
      <c r="C555" s="1241" t="s">
        <v>207</v>
      </c>
      <c r="D555" s="1276"/>
      <c r="E555" s="1187">
        <v>9</v>
      </c>
      <c r="F555" s="1188">
        <v>9</v>
      </c>
      <c r="G555" s="1188">
        <v>9</v>
      </c>
      <c r="H555" s="1189"/>
      <c r="I555" s="1198"/>
      <c r="J555" s="1185"/>
      <c r="K555" s="1323"/>
      <c r="L555" s="1185"/>
      <c r="M555" s="1185"/>
      <c r="N555" s="1185"/>
      <c r="O555" s="1185"/>
      <c r="P555" s="1185"/>
      <c r="Q555" s="1185"/>
      <c r="R555" s="1186"/>
    </row>
    <row r="556" spans="3:18" ht="16.5" customHeight="1" hidden="1">
      <c r="C556" s="1241"/>
      <c r="D556" s="1276"/>
      <c r="E556" s="1187"/>
      <c r="F556" s="1188"/>
      <c r="G556" s="1188"/>
      <c r="H556" s="1189"/>
      <c r="I556" s="1198"/>
      <c r="J556" s="1185"/>
      <c r="K556" s="1323"/>
      <c r="L556" s="1185"/>
      <c r="M556" s="1185"/>
      <c r="N556" s="1185"/>
      <c r="O556" s="1185"/>
      <c r="P556" s="1185"/>
      <c r="Q556" s="1185"/>
      <c r="R556" s="1186"/>
    </row>
    <row r="557" spans="3:18" ht="16.5" customHeight="1" thickBot="1">
      <c r="C557" s="1243"/>
      <c r="D557" s="1190"/>
      <c r="E557" s="1245"/>
      <c r="F557" s="1246"/>
      <c r="G557" s="1246"/>
      <c r="H557" s="1247"/>
      <c r="I557" s="1198"/>
      <c r="J557" s="1185"/>
      <c r="K557" s="1323"/>
      <c r="L557" s="1185"/>
      <c r="M557" s="1185"/>
      <c r="N557" s="1185"/>
      <c r="O557" s="1185"/>
      <c r="P557" s="1185"/>
      <c r="Q557" s="1185"/>
      <c r="R557" s="1186"/>
    </row>
    <row r="558" spans="2:18" ht="16.5" customHeight="1">
      <c r="B558" s="1153" t="s">
        <v>128</v>
      </c>
      <c r="C558" s="1195"/>
      <c r="D558" s="1180"/>
      <c r="E558" s="1196">
        <f>SUM(E543:E557)</f>
        <v>91</v>
      </c>
      <c r="F558" s="1164">
        <f>SUM(F543:F557)+F575</f>
        <v>103</v>
      </c>
      <c r="G558" s="1164">
        <f>SUM(G543:G557)+G575</f>
        <v>103</v>
      </c>
      <c r="H558" s="1197">
        <f>SUM(H543:H557)</f>
        <v>5</v>
      </c>
      <c r="I558" s="1198"/>
      <c r="J558" s="1185"/>
      <c r="K558" s="1323"/>
      <c r="L558" s="1185"/>
      <c r="M558" s="1185"/>
      <c r="N558" s="1185"/>
      <c r="O558" s="1185"/>
      <c r="P558" s="1185"/>
      <c r="Q558" s="1185"/>
      <c r="R558" s="1186"/>
    </row>
    <row r="559" spans="2:18" ht="16.5" customHeight="1">
      <c r="B559" s="1153" t="s">
        <v>129</v>
      </c>
      <c r="C559" s="1195"/>
      <c r="E559" s="1198">
        <f>E560-E558</f>
        <v>33</v>
      </c>
      <c r="F559" s="1185">
        <f>F560-F558</f>
        <v>21</v>
      </c>
      <c r="G559" s="1185">
        <f>G560-G558</f>
        <v>21</v>
      </c>
      <c r="H559" s="1186"/>
      <c r="I559" s="1198"/>
      <c r="J559" s="1185"/>
      <c r="K559" s="1323"/>
      <c r="L559" s="1185"/>
      <c r="M559" s="1185"/>
      <c r="N559" s="1185"/>
      <c r="O559" s="1185"/>
      <c r="P559" s="1185"/>
      <c r="Q559" s="1185"/>
      <c r="R559" s="1186"/>
    </row>
    <row r="560" spans="2:18" ht="16.5" customHeight="1" thickBot="1">
      <c r="B560" s="1153" t="s">
        <v>28</v>
      </c>
      <c r="C560" s="1195"/>
      <c r="D560" s="1180"/>
      <c r="E560" s="1199">
        <f>MAX($E$558:$G$558)*0.2+MAX($E$558:$G$558)</f>
        <v>124</v>
      </c>
      <c r="F560" s="1200">
        <f>MAX($E$558:$G$558)*0.2+MAX($E$558:$G$558)</f>
        <v>124</v>
      </c>
      <c r="G560" s="1200">
        <f>MAX($E$558:$G$558)*0.2+MAX($E$558:$G$558)</f>
        <v>124</v>
      </c>
      <c r="H560" s="1201"/>
      <c r="I560" s="1198"/>
      <c r="J560" s="1180"/>
      <c r="K560" s="1323"/>
      <c r="L560" s="1369"/>
      <c r="M560" s="1180"/>
      <c r="N560" s="1369"/>
      <c r="O560" s="1180"/>
      <c r="P560" s="1185"/>
      <c r="Q560" s="1185"/>
      <c r="R560" s="1186"/>
    </row>
    <row r="561" spans="2:18" ht="16.5" customHeight="1" thickBot="1">
      <c r="B561" s="1153" t="s">
        <v>130</v>
      </c>
      <c r="C561" s="1202"/>
      <c r="D561" s="1185"/>
      <c r="E561" s="1185"/>
      <c r="F561" s="1185"/>
      <c r="G561" s="1185"/>
      <c r="H561" s="1185"/>
      <c r="I561" s="1300"/>
      <c r="J561" s="1205"/>
      <c r="K561" s="1359"/>
      <c r="L561" s="1378"/>
      <c r="M561" s="1205"/>
      <c r="N561" s="1378"/>
      <c r="O561" s="1205"/>
      <c r="P561" s="1205"/>
      <c r="Q561" s="1205"/>
      <c r="R561" s="1208"/>
    </row>
    <row r="562" spans="3:8" ht="16.5" customHeight="1">
      <c r="C562" s="1202"/>
      <c r="D562" s="1185"/>
      <c r="E562" s="1185"/>
      <c r="F562" s="1185"/>
      <c r="G562" s="1185"/>
      <c r="H562" s="1185"/>
    </row>
    <row r="563" spans="2:8" ht="16.5" customHeight="1">
      <c r="B563" s="1153"/>
      <c r="C563" s="1202"/>
      <c r="D563" s="1185"/>
      <c r="E563" s="1185"/>
      <c r="F563" s="1185"/>
      <c r="G563" s="1185"/>
      <c r="H563" s="1185"/>
    </row>
    <row r="564" spans="2:8" ht="16.5" customHeight="1" thickBot="1">
      <c r="B564" s="1153" t="s">
        <v>250</v>
      </c>
      <c r="C564" s="1202"/>
      <c r="D564" s="1185"/>
      <c r="E564" s="1185"/>
      <c r="F564" s="1185"/>
      <c r="G564" s="1185"/>
      <c r="H564" s="1185"/>
    </row>
    <row r="565" spans="2:8" ht="16.5" customHeight="1" hidden="1" thickBot="1">
      <c r="B565" s="1153"/>
      <c r="C565" s="1202"/>
      <c r="D565" s="1185"/>
      <c r="E565" s="1185"/>
      <c r="F565" s="1185"/>
      <c r="G565" s="1185"/>
      <c r="H565" s="1185"/>
    </row>
    <row r="566" spans="2:18" ht="15.75" thickBot="1">
      <c r="B566" s="1211"/>
      <c r="C566" s="1559" t="s">
        <v>230</v>
      </c>
      <c r="D566" s="1560"/>
      <c r="E566" s="1560"/>
      <c r="F566" s="1560"/>
      <c r="G566" s="1560"/>
      <c r="H566" s="1560"/>
      <c r="I566" s="1560"/>
      <c r="J566" s="1560"/>
      <c r="K566" s="1560"/>
      <c r="L566" s="1560"/>
      <c r="M566" s="1560"/>
      <c r="N566" s="1560"/>
      <c r="O566" s="1560"/>
      <c r="P566" s="1560"/>
      <c r="Q566" s="1560"/>
      <c r="R566" s="1561"/>
    </row>
    <row r="567" spans="2:18" ht="16.5" customHeight="1" hidden="1" thickBot="1">
      <c r="B567" s="1153"/>
      <c r="C567" s="1559" t="s">
        <v>134</v>
      </c>
      <c r="D567" s="1560"/>
      <c r="E567" s="1560"/>
      <c r="F567" s="1560"/>
      <c r="G567" s="1560"/>
      <c r="H567" s="1560"/>
      <c r="I567" s="1560"/>
      <c r="J567" s="1560"/>
      <c r="K567" s="1560"/>
      <c r="L567" s="1560"/>
      <c r="M567" s="1560"/>
      <c r="N567" s="1560"/>
      <c r="O567" s="1560"/>
      <c r="P567" s="1560"/>
      <c r="Q567" s="1560"/>
      <c r="R567" s="1561"/>
    </row>
    <row r="568" spans="2:18" ht="15" hidden="1">
      <c r="B568" s="1212"/>
      <c r="C568" s="1223"/>
      <c r="D568" s="1223"/>
      <c r="E568" s="1223"/>
      <c r="F568" s="1223"/>
      <c r="G568" s="1223"/>
      <c r="H568" s="1223"/>
      <c r="I568" s="1223"/>
      <c r="J568" s="1223"/>
      <c r="K568" s="1223"/>
      <c r="L568" s="1223"/>
      <c r="M568" s="1223"/>
      <c r="N568" s="1223"/>
      <c r="O568" s="1223"/>
      <c r="P568" s="1223"/>
      <c r="Q568" s="1223"/>
      <c r="R568" s="1223"/>
    </row>
    <row r="569" spans="2:18" ht="15" hidden="1">
      <c r="B569" s="1281"/>
      <c r="C569" s="1162"/>
      <c r="D569" s="863"/>
      <c r="E569" s="1551" t="s">
        <v>86</v>
      </c>
      <c r="F569" s="1552"/>
      <c r="G569" s="1552"/>
      <c r="H569" s="1553"/>
      <c r="I569" s="1554"/>
      <c r="J569" s="1555"/>
      <c r="K569" s="1555"/>
      <c r="L569" s="1555"/>
      <c r="M569" s="1555"/>
      <c r="N569" s="1555"/>
      <c r="O569" s="1555"/>
      <c r="P569" s="1555"/>
      <c r="Q569" s="1555"/>
      <c r="R569" s="1556"/>
    </row>
    <row r="570" spans="2:18" ht="15.75" hidden="1" thickBot="1">
      <c r="B570" s="1153"/>
      <c r="C570" s="1165" t="s">
        <v>135</v>
      </c>
      <c r="D570" s="1285"/>
      <c r="E570" s="1213" t="s">
        <v>88</v>
      </c>
      <c r="F570" s="1214" t="s">
        <v>89</v>
      </c>
      <c r="G570" s="1214" t="s">
        <v>90</v>
      </c>
      <c r="H570" s="1215" t="s">
        <v>91</v>
      </c>
      <c r="I570" s="1239"/>
      <c r="J570" s="1240"/>
      <c r="K570" s="1317"/>
      <c r="L570" s="1240"/>
      <c r="M570" s="1240"/>
      <c r="N570" s="1240"/>
      <c r="O570" s="1240"/>
      <c r="P570" s="1240"/>
      <c r="Q570" s="1240"/>
      <c r="R570" s="1173"/>
    </row>
    <row r="571" spans="3:18" ht="15" hidden="1">
      <c r="C571" s="1288">
        <v>163</v>
      </c>
      <c r="D571" s="1289" t="s">
        <v>151</v>
      </c>
      <c r="E571" s="1176">
        <v>0</v>
      </c>
      <c r="F571" s="1177"/>
      <c r="G571" s="1177"/>
      <c r="H571" s="1178">
        <v>0</v>
      </c>
      <c r="I571" s="1249"/>
      <c r="J571" s="1180"/>
      <c r="K571" s="1180"/>
      <c r="L571" s="1180"/>
      <c r="M571" s="1180"/>
      <c r="N571" s="1180"/>
      <c r="O571" s="1180"/>
      <c r="P571" s="1180"/>
      <c r="Q571" s="1180"/>
      <c r="R571" s="1181"/>
    </row>
    <row r="572" spans="3:18" ht="15" hidden="1">
      <c r="C572" s="1379">
        <v>653</v>
      </c>
      <c r="D572" s="1340" t="s">
        <v>160</v>
      </c>
      <c r="E572" s="1187">
        <v>0</v>
      </c>
      <c r="F572" s="1188">
        <v>0</v>
      </c>
      <c r="G572" s="1188"/>
      <c r="H572" s="1189">
        <v>0</v>
      </c>
      <c r="I572" s="1249"/>
      <c r="J572" s="1180"/>
      <c r="K572" s="1180"/>
      <c r="L572" s="1180"/>
      <c r="M572" s="1180"/>
      <c r="N572" s="1180"/>
      <c r="O572" s="1180"/>
      <c r="P572" s="1180"/>
      <c r="Q572" s="1180"/>
      <c r="R572" s="1181"/>
    </row>
    <row r="573" spans="1:18" ht="15.75" hidden="1" thickBot="1">
      <c r="A573" s="1156" t="s">
        <v>78</v>
      </c>
      <c r="C573" s="1292" t="s">
        <v>184</v>
      </c>
      <c r="D573" s="1293" t="s">
        <v>162</v>
      </c>
      <c r="E573" s="1245">
        <v>0</v>
      </c>
      <c r="F573" s="1246">
        <v>0</v>
      </c>
      <c r="G573" s="1246"/>
      <c r="H573" s="1247">
        <v>0</v>
      </c>
      <c r="I573" s="1249"/>
      <c r="J573" s="1180"/>
      <c r="K573" s="1180"/>
      <c r="L573" s="1180"/>
      <c r="M573" s="1180"/>
      <c r="N573" s="1180"/>
      <c r="O573" s="1180"/>
      <c r="P573" s="1180"/>
      <c r="Q573" s="1180"/>
      <c r="R573" s="1181"/>
    </row>
    <row r="574" spans="3:18" ht="15" hidden="1">
      <c r="C574" s="1202"/>
      <c r="D574" s="1185"/>
      <c r="E574" s="1196"/>
      <c r="F574" s="1164"/>
      <c r="G574" s="1164"/>
      <c r="H574" s="1197"/>
      <c r="I574" s="1198"/>
      <c r="J574" s="1185"/>
      <c r="K574" s="1185"/>
      <c r="L574" s="1185"/>
      <c r="M574" s="1185"/>
      <c r="N574" s="1185"/>
      <c r="O574" s="1185"/>
      <c r="P574" s="1185"/>
      <c r="Q574" s="1185"/>
      <c r="R574" s="1186"/>
    </row>
    <row r="575" spans="2:18" ht="15.75" hidden="1" thickBot="1">
      <c r="B575" s="1266" t="s">
        <v>28</v>
      </c>
      <c r="C575" s="1202"/>
      <c r="D575" s="1185"/>
      <c r="E575" s="1199">
        <f>SUM(E571:E573)</f>
        <v>0</v>
      </c>
      <c r="F575" s="1200">
        <f>SUM(F571:F573)</f>
        <v>0</v>
      </c>
      <c r="G575" s="1200">
        <f>SUM(G571:G573)</f>
        <v>0</v>
      </c>
      <c r="H575" s="1201">
        <v>0</v>
      </c>
      <c r="I575" s="1198"/>
      <c r="J575" s="1185"/>
      <c r="K575" s="1185"/>
      <c r="L575" s="1185"/>
      <c r="M575" s="1185"/>
      <c r="N575" s="1185"/>
      <c r="O575" s="1185"/>
      <c r="P575" s="1185"/>
      <c r="Q575" s="1185"/>
      <c r="R575" s="1186"/>
    </row>
    <row r="576" spans="2:18" ht="15.75" hidden="1" thickBot="1">
      <c r="B576" s="1266"/>
      <c r="C576" s="1202"/>
      <c r="D576" s="1185"/>
      <c r="E576" s="1185"/>
      <c r="F576" s="1185"/>
      <c r="G576" s="1185"/>
      <c r="H576" s="1185"/>
      <c r="I576" s="1199"/>
      <c r="J576" s="1200"/>
      <c r="K576" s="1200"/>
      <c r="L576" s="1200"/>
      <c r="M576" s="1200"/>
      <c r="N576" s="1200"/>
      <c r="O576" s="1200"/>
      <c r="P576" s="1200"/>
      <c r="Q576" s="1200"/>
      <c r="R576" s="1201"/>
    </row>
    <row r="577" spans="2:18" ht="15">
      <c r="B577" s="1266"/>
      <c r="C577" s="1202"/>
      <c r="D577" s="1185"/>
      <c r="E577" s="1185"/>
      <c r="F577" s="1185"/>
      <c r="G577" s="1185"/>
      <c r="H577" s="1185"/>
      <c r="I577" s="1185"/>
      <c r="J577" s="1185"/>
      <c r="K577" s="1185"/>
      <c r="L577" s="1185"/>
      <c r="M577" s="1185"/>
      <c r="N577" s="1185"/>
      <c r="O577" s="1185"/>
      <c r="P577" s="1185"/>
      <c r="Q577" s="1185"/>
      <c r="R577" s="1185"/>
    </row>
    <row r="578" spans="2:18" ht="15.75" thickBot="1">
      <c r="B578" s="1252" t="s">
        <v>251</v>
      </c>
      <c r="C578" s="1202"/>
      <c r="D578" s="1185"/>
      <c r="E578" s="1185"/>
      <c r="F578" s="1185"/>
      <c r="G578" s="1185"/>
      <c r="H578" s="1185"/>
      <c r="I578" s="1185"/>
      <c r="J578" s="1185"/>
      <c r="K578" s="1185"/>
      <c r="L578" s="1185"/>
      <c r="M578" s="1185"/>
      <c r="N578" s="1185"/>
      <c r="O578" s="1185"/>
      <c r="P578" s="1185"/>
      <c r="Q578" s="1185"/>
      <c r="R578" s="1185"/>
    </row>
    <row r="579" spans="2:18" ht="15.75" thickBot="1">
      <c r="B579" s="1338"/>
      <c r="C579" s="1384"/>
      <c r="D579" s="1385"/>
      <c r="E579" s="1559" t="s">
        <v>86</v>
      </c>
      <c r="F579" s="1560"/>
      <c r="G579" s="1560"/>
      <c r="H579" s="1561"/>
      <c r="I579" s="1554"/>
      <c r="J579" s="1555"/>
      <c r="K579" s="1555"/>
      <c r="L579" s="1555"/>
      <c r="M579" s="1555"/>
      <c r="N579" s="1555"/>
      <c r="O579" s="1555"/>
      <c r="P579" s="1555"/>
      <c r="Q579" s="1555"/>
      <c r="R579" s="1556"/>
    </row>
    <row r="580" spans="2:18" ht="15.75" hidden="1" thickBot="1">
      <c r="B580" s="1252"/>
      <c r="C580" s="1165" t="s">
        <v>135</v>
      </c>
      <c r="D580" s="1367"/>
      <c r="E580" s="1168" t="s">
        <v>88</v>
      </c>
      <c r="F580" s="1169" t="s">
        <v>89</v>
      </c>
      <c r="G580" s="1169" t="s">
        <v>90</v>
      </c>
      <c r="H580" s="1170" t="s">
        <v>91</v>
      </c>
      <c r="I580" s="1239"/>
      <c r="J580" s="1240"/>
      <c r="K580" s="1317"/>
      <c r="L580" s="1240"/>
      <c r="M580" s="1240"/>
      <c r="N580" s="1240"/>
      <c r="O580" s="1240"/>
      <c r="P580" s="1240"/>
      <c r="Q580" s="1240"/>
      <c r="R580" s="1173"/>
    </row>
    <row r="581" spans="2:18" ht="15" hidden="1">
      <c r="B581" s="1354"/>
      <c r="C581" s="1380">
        <v>750</v>
      </c>
      <c r="D581" s="1164"/>
      <c r="E581" s="1298">
        <v>0</v>
      </c>
      <c r="F581" s="1299">
        <v>0</v>
      </c>
      <c r="G581" s="1299">
        <v>0</v>
      </c>
      <c r="H581" s="1175">
        <v>0</v>
      </c>
      <c r="I581" s="1249"/>
      <c r="J581" s="1180"/>
      <c r="K581" s="1180"/>
      <c r="L581" s="1180"/>
      <c r="M581" s="1180"/>
      <c r="N581" s="1180"/>
      <c r="O581" s="1180"/>
      <c r="P581" s="1180"/>
      <c r="Q581" s="1180"/>
      <c r="R581" s="1181"/>
    </row>
    <row r="582" spans="2:18" ht="15.75" thickBot="1">
      <c r="B582" s="1354"/>
      <c r="C582" s="1292">
        <v>761</v>
      </c>
      <c r="D582" s="1190"/>
      <c r="E582" s="1245">
        <v>9</v>
      </c>
      <c r="F582" s="1246">
        <v>10</v>
      </c>
      <c r="G582" s="1246">
        <v>10</v>
      </c>
      <c r="H582" s="1247">
        <v>0</v>
      </c>
      <c r="I582" s="1249"/>
      <c r="J582" s="1180"/>
      <c r="K582" s="1180"/>
      <c r="L582" s="1180"/>
      <c r="M582" s="1180"/>
      <c r="N582" s="1180"/>
      <c r="O582" s="1180"/>
      <c r="P582" s="1180"/>
      <c r="Q582" s="1180"/>
      <c r="R582" s="1181"/>
    </row>
    <row r="583" spans="2:18" ht="15">
      <c r="B583" s="1256" t="s">
        <v>128</v>
      </c>
      <c r="C583" s="1202"/>
      <c r="D583" s="1185"/>
      <c r="E583" s="1196">
        <f>SUM(E567:E582)</f>
        <v>9</v>
      </c>
      <c r="F583" s="1164">
        <f>SUM(F567:F582)</f>
        <v>10</v>
      </c>
      <c r="G583" s="1164">
        <f>SUM(G581:G582)</f>
        <v>10</v>
      </c>
      <c r="H583" s="1197">
        <f>SUM(H567:H582)</f>
        <v>0</v>
      </c>
      <c r="I583" s="1249"/>
      <c r="J583" s="1180"/>
      <c r="K583" s="1180"/>
      <c r="L583" s="1180"/>
      <c r="M583" s="1180"/>
      <c r="N583" s="1180"/>
      <c r="O583" s="1180"/>
      <c r="P583" s="1180"/>
      <c r="Q583" s="1180"/>
      <c r="R583" s="1181"/>
    </row>
    <row r="584" spans="2:18" ht="15">
      <c r="B584" s="1248" t="s">
        <v>129</v>
      </c>
      <c r="C584" s="1250"/>
      <c r="D584" s="1180"/>
      <c r="E584" s="1198">
        <f>E585-E583</f>
        <v>3</v>
      </c>
      <c r="F584" s="1185">
        <f>F585-F583</f>
        <v>2</v>
      </c>
      <c r="G584" s="1185">
        <f>G585-G583</f>
        <v>2</v>
      </c>
      <c r="H584" s="1186"/>
      <c r="I584" s="1198"/>
      <c r="J584" s="1185"/>
      <c r="K584" s="1185"/>
      <c r="L584" s="1185"/>
      <c r="M584" s="1185"/>
      <c r="N584" s="1185"/>
      <c r="O584" s="1185"/>
      <c r="P584" s="1185"/>
      <c r="Q584" s="1185"/>
      <c r="R584" s="1186"/>
    </row>
    <row r="585" spans="2:18" ht="15.75" thickBot="1">
      <c r="B585" s="1248" t="s">
        <v>28</v>
      </c>
      <c r="C585" s="1250"/>
      <c r="D585" s="1180"/>
      <c r="E585" s="1199">
        <f>MAX($E$583:$G$583)*0.2+MAX($E$583:$G$583)</f>
        <v>12</v>
      </c>
      <c r="F585" s="1200">
        <f>MAX($E$583:$G$583)*0.2+MAX($E$583:$G$583)</f>
        <v>12</v>
      </c>
      <c r="G585" s="1200">
        <f>MAX($E$583:$G$583)*0.2+MAX($E$583:$G$583)</f>
        <v>12</v>
      </c>
      <c r="H585" s="1201"/>
      <c r="I585" s="1198"/>
      <c r="J585" s="1185"/>
      <c r="K585" s="1185"/>
      <c r="L585" s="1185"/>
      <c r="M585" s="1185"/>
      <c r="N585" s="1185"/>
      <c r="O585" s="1185"/>
      <c r="P585" s="1185"/>
      <c r="Q585" s="1185"/>
      <c r="R585" s="1186"/>
    </row>
    <row r="586" spans="2:18" ht="15.75" thickBot="1">
      <c r="B586" s="1338"/>
      <c r="C586" s="1195"/>
      <c r="D586" s="1180"/>
      <c r="E586" s="1185"/>
      <c r="F586" s="1185"/>
      <c r="G586" s="1185"/>
      <c r="H586" s="1185"/>
      <c r="I586" s="1253"/>
      <c r="J586" s="1254"/>
      <c r="K586" s="1254"/>
      <c r="L586" s="1254"/>
      <c r="M586" s="1254"/>
      <c r="N586" s="1254"/>
      <c r="O586" s="1254"/>
      <c r="P586" s="1207"/>
      <c r="Q586" s="1207"/>
      <c r="R586" s="1208"/>
    </row>
    <row r="587" spans="2:18" ht="15.75" thickBot="1">
      <c r="B587" s="1256" t="s">
        <v>252</v>
      </c>
      <c r="C587" s="1195"/>
      <c r="D587" s="1180"/>
      <c r="E587" s="1185"/>
      <c r="F587" s="1185"/>
      <c r="G587" s="1185"/>
      <c r="H587" s="1185"/>
      <c r="I587" s="1159"/>
      <c r="J587" s="1362"/>
      <c r="K587" s="1362"/>
      <c r="L587" s="1362"/>
      <c r="M587" s="1362"/>
      <c r="N587" s="1362"/>
      <c r="O587" s="1362"/>
      <c r="P587" s="1362"/>
      <c r="Q587" s="1362"/>
      <c r="R587" s="1371"/>
    </row>
    <row r="588" spans="2:18" ht="15.75" thickBot="1">
      <c r="B588" s="1338"/>
      <c r="C588" s="1258"/>
      <c r="D588" s="1258"/>
      <c r="E588" s="1559" t="s">
        <v>138</v>
      </c>
      <c r="F588" s="1560"/>
      <c r="G588" s="1560"/>
      <c r="H588" s="1561"/>
      <c r="I588" s="1554"/>
      <c r="J588" s="1555"/>
      <c r="K588" s="1555"/>
      <c r="L588" s="1555"/>
      <c r="M588" s="1555"/>
      <c r="N588" s="1555"/>
      <c r="O588" s="1555"/>
      <c r="P588" s="1555"/>
      <c r="Q588" s="1555"/>
      <c r="R588" s="1556"/>
    </row>
    <row r="589" spans="2:18" ht="15.75" thickBot="1">
      <c r="B589" s="1252"/>
      <c r="C589" s="1248"/>
      <c r="D589" s="1166"/>
      <c r="E589" s="1213" t="s">
        <v>88</v>
      </c>
      <c r="F589" s="1214" t="s">
        <v>187</v>
      </c>
      <c r="G589" s="1214" t="s">
        <v>90</v>
      </c>
      <c r="H589" s="1363" t="s">
        <v>91</v>
      </c>
      <c r="I589" s="1239"/>
      <c r="J589" s="1240"/>
      <c r="K589" s="1317"/>
      <c r="L589" s="1240"/>
      <c r="M589" s="1240"/>
      <c r="N589" s="1240"/>
      <c r="O589" s="1240"/>
      <c r="P589" s="1240"/>
      <c r="Q589" s="1240"/>
      <c r="R589" s="1173"/>
    </row>
    <row r="590" spans="2:18" ht="15">
      <c r="B590" s="1256" t="s">
        <v>128</v>
      </c>
      <c r="C590" s="1338"/>
      <c r="D590" s="1180"/>
      <c r="E590" s="1196">
        <f>E558+E583</f>
        <v>100</v>
      </c>
      <c r="F590" s="1164">
        <f>F558+F583</f>
        <v>113</v>
      </c>
      <c r="G590" s="1164">
        <f>G558+G583</f>
        <v>113</v>
      </c>
      <c r="H590" s="1197">
        <f>H558+H583</f>
        <v>5</v>
      </c>
      <c r="I590" s="1198"/>
      <c r="J590" s="1185"/>
      <c r="K590" s="1185"/>
      <c r="L590" s="1185"/>
      <c r="M590" s="1185"/>
      <c r="N590" s="1185"/>
      <c r="O590" s="1185"/>
      <c r="P590" s="1185"/>
      <c r="Q590" s="1185"/>
      <c r="R590" s="1186"/>
    </row>
    <row r="591" spans="2:18" ht="15">
      <c r="B591" s="1248" t="s">
        <v>129</v>
      </c>
      <c r="C591" s="1250"/>
      <c r="D591" s="1180"/>
      <c r="E591" s="1198">
        <f>E592-E590</f>
        <v>36</v>
      </c>
      <c r="F591" s="1185">
        <f>F592-F590</f>
        <v>23</v>
      </c>
      <c r="G591" s="1185">
        <f>G592-G590</f>
        <v>23</v>
      </c>
      <c r="H591" s="1186"/>
      <c r="I591" s="1198"/>
      <c r="J591" s="1180"/>
      <c r="K591" s="1180"/>
      <c r="L591" s="1180"/>
      <c r="M591" s="1180"/>
      <c r="N591" s="1180"/>
      <c r="O591" s="1366"/>
      <c r="P591" s="1180"/>
      <c r="Q591" s="1366"/>
      <c r="R591" s="1251"/>
    </row>
    <row r="592" spans="2:18" ht="15.75" thickBot="1">
      <c r="B592" s="1248" t="s">
        <v>28</v>
      </c>
      <c r="C592" s="1250"/>
      <c r="D592" s="1180"/>
      <c r="E592" s="1199">
        <f>E560+E585</f>
        <v>136</v>
      </c>
      <c r="F592" s="1200">
        <f>F560+F585</f>
        <v>136</v>
      </c>
      <c r="G592" s="1200">
        <f>G560+G585</f>
        <v>136</v>
      </c>
      <c r="H592" s="1201">
        <v>0</v>
      </c>
      <c r="I592" s="1198"/>
      <c r="J592" s="1180"/>
      <c r="K592" s="1180"/>
      <c r="L592" s="1180"/>
      <c r="M592" s="1180"/>
      <c r="N592" s="1180"/>
      <c r="O592" s="1185"/>
      <c r="P592" s="1185"/>
      <c r="Q592" s="1185"/>
      <c r="R592" s="1186"/>
    </row>
    <row r="593" spans="2:18" ht="15.75" thickBot="1">
      <c r="B593" s="1252" t="s">
        <v>130</v>
      </c>
      <c r="C593" s="1352"/>
      <c r="D593" s="1353"/>
      <c r="E593" s="1155"/>
      <c r="F593" s="1155"/>
      <c r="G593" s="1372"/>
      <c r="H593" s="1372"/>
      <c r="I593" s="1300"/>
      <c r="J593" s="1205"/>
      <c r="K593" s="1205"/>
      <c r="L593" s="1205"/>
      <c r="M593" s="1205"/>
      <c r="N593" s="1205"/>
      <c r="O593" s="1205"/>
      <c r="P593" s="1205"/>
      <c r="Q593" s="1205"/>
      <c r="R593" s="1255"/>
    </row>
    <row r="594" spans="2:18" ht="15">
      <c r="B594" s="1252"/>
      <c r="C594" s="1352"/>
      <c r="D594" s="1353"/>
      <c r="E594" s="1155"/>
      <c r="F594" s="1155"/>
      <c r="G594" s="1372"/>
      <c r="H594" s="1372"/>
      <c r="I594" s="1330"/>
      <c r="J594" s="1330"/>
      <c r="K594" s="1330"/>
      <c r="L594" s="1330"/>
      <c r="M594" s="1330"/>
      <c r="N594" s="1330"/>
      <c r="O594" s="1330"/>
      <c r="P594" s="1330"/>
      <c r="Q594" s="1330"/>
      <c r="R594" s="1330"/>
    </row>
    <row r="595" spans="2:18" ht="15" hidden="1">
      <c r="B595" s="1202" t="s">
        <v>209</v>
      </c>
      <c r="C595" s="1202"/>
      <c r="D595" s="1185"/>
      <c r="E595" s="1185"/>
      <c r="F595" s="1185"/>
      <c r="G595" s="1185"/>
      <c r="H595" s="1185"/>
      <c r="I595" s="1185"/>
      <c r="J595" s="1185"/>
      <c r="K595" s="1185"/>
      <c r="L595" s="1185"/>
      <c r="M595" s="1185"/>
      <c r="N595" s="1185"/>
      <c r="O595" s="1185"/>
      <c r="P595" s="1185"/>
      <c r="Q595" s="1185"/>
      <c r="R595" s="1185"/>
    </row>
    <row r="596" spans="2:18" ht="15" hidden="1">
      <c r="B596" s="1202" t="s">
        <v>178</v>
      </c>
      <c r="C596" s="1202"/>
      <c r="D596" s="1185"/>
      <c r="E596" s="1185"/>
      <c r="F596" s="1185"/>
      <c r="G596" s="1185"/>
      <c r="H596" s="1185"/>
      <c r="I596" s="1185"/>
      <c r="J596" s="1185"/>
      <c r="K596" s="1185"/>
      <c r="L596" s="1185"/>
      <c r="M596" s="1185"/>
      <c r="N596" s="1185"/>
      <c r="O596" s="1185"/>
      <c r="P596" s="1185"/>
      <c r="Q596" s="1185"/>
      <c r="R596" s="1185"/>
    </row>
    <row r="597" spans="1:2" ht="15" hidden="1">
      <c r="A597" s="1281"/>
      <c r="B597" s="1156" t="s">
        <v>210</v>
      </c>
    </row>
    <row r="598" spans="1:3" ht="15">
      <c r="A598" s="1281"/>
      <c r="B598" s="1281" t="s">
        <v>78</v>
      </c>
      <c r="C598" s="1202"/>
    </row>
    <row r="599" spans="1:3" ht="15">
      <c r="A599" s="1281"/>
      <c r="B599" s="1281"/>
      <c r="C599" s="1202"/>
    </row>
    <row r="600" spans="1:18" ht="15">
      <c r="A600" s="1354"/>
      <c r="B600" s="1263" t="s">
        <v>118</v>
      </c>
      <c r="C600" s="1266"/>
      <c r="D600" s="1155"/>
      <c r="E600" s="1155"/>
      <c r="F600" s="1155"/>
      <c r="G600" s="1155"/>
      <c r="H600" s="1155"/>
      <c r="I600" s="1155"/>
      <c r="J600" s="1155"/>
      <c r="K600" s="1155"/>
      <c r="L600" s="1155"/>
      <c r="M600" s="1155"/>
      <c r="N600" s="1155"/>
      <c r="O600" s="1155"/>
      <c r="P600" s="1155"/>
      <c r="Q600" s="1155"/>
      <c r="R600" s="1155"/>
    </row>
    <row r="601" spans="1:18" ht="16.5" customHeight="1">
      <c r="A601" s="1354"/>
      <c r="B601" s="1153" t="s">
        <v>221</v>
      </c>
      <c r="C601" s="1154"/>
      <c r="D601" s="1155"/>
      <c r="E601" s="1155"/>
      <c r="F601" s="1155"/>
      <c r="G601" s="1155"/>
      <c r="H601" s="1155"/>
      <c r="I601" s="1155"/>
      <c r="J601" s="1155"/>
      <c r="K601" s="1155"/>
      <c r="L601" s="1155"/>
      <c r="M601" s="1155"/>
      <c r="N601" s="1155"/>
      <c r="O601" s="1155"/>
      <c r="P601" s="1155"/>
      <c r="Q601" s="1155"/>
      <c r="R601" s="1155"/>
    </row>
    <row r="603" spans="2:18" ht="16.5" customHeight="1">
      <c r="B603" s="1153" t="s">
        <v>211</v>
      </c>
      <c r="J603" s="1268"/>
      <c r="K603" s="1268"/>
      <c r="L603" s="1268"/>
      <c r="M603" s="1268"/>
      <c r="N603" s="1268"/>
      <c r="O603" s="1268"/>
      <c r="P603" s="1268"/>
      <c r="Q603" s="1268"/>
      <c r="R603" s="1268"/>
    </row>
    <row r="605" spans="2:18" ht="16.5" customHeight="1" thickBot="1">
      <c r="B605" s="1153" t="s">
        <v>222</v>
      </c>
      <c r="I605" s="1159">
        <v>20</v>
      </c>
      <c r="J605" s="1159">
        <v>0</v>
      </c>
      <c r="K605" s="1159">
        <v>0</v>
      </c>
      <c r="L605" s="1159"/>
      <c r="M605" s="1159"/>
      <c r="N605" s="1159"/>
      <c r="O605" s="1159">
        <v>0</v>
      </c>
      <c r="P605" s="1159">
        <v>0</v>
      </c>
      <c r="Q605" s="1159">
        <v>6</v>
      </c>
      <c r="R605" s="1159">
        <v>130</v>
      </c>
    </row>
    <row r="606" spans="3:18" ht="16.5" customHeight="1">
      <c r="C606" s="1162"/>
      <c r="D606" s="862"/>
      <c r="E606" s="1551" t="s">
        <v>86</v>
      </c>
      <c r="F606" s="1552"/>
      <c r="G606" s="1552"/>
      <c r="H606" s="1553"/>
      <c r="I606" s="1554"/>
      <c r="J606" s="1555"/>
      <c r="K606" s="1555"/>
      <c r="L606" s="1555"/>
      <c r="M606" s="1555"/>
      <c r="N606" s="1555"/>
      <c r="O606" s="1555"/>
      <c r="P606" s="1555"/>
      <c r="Q606" s="1555"/>
      <c r="R606" s="1556"/>
    </row>
    <row r="607" spans="2:18" ht="16.5" customHeight="1" thickBot="1">
      <c r="B607" s="1153"/>
      <c r="C607" s="1165" t="s">
        <v>135</v>
      </c>
      <c r="D607" s="1367"/>
      <c r="E607" s="1168" t="s">
        <v>88</v>
      </c>
      <c r="F607" s="1169" t="s">
        <v>89</v>
      </c>
      <c r="G607" s="1169" t="s">
        <v>90</v>
      </c>
      <c r="H607" s="1304" t="s">
        <v>91</v>
      </c>
      <c r="I607" s="1239"/>
      <c r="J607" s="1240"/>
      <c r="K607" s="1240"/>
      <c r="L607" s="1240"/>
      <c r="M607" s="1240"/>
      <c r="N607" s="1240"/>
      <c r="O607" s="1317"/>
      <c r="P607" s="1240"/>
      <c r="Q607" s="1240"/>
      <c r="R607" s="1173"/>
    </row>
    <row r="608" spans="3:18" ht="16.5" customHeight="1">
      <c r="C608" s="1297">
        <v>40</v>
      </c>
      <c r="D608" s="1179"/>
      <c r="E608" s="1176">
        <v>13</v>
      </c>
      <c r="F608" s="1177">
        <v>20</v>
      </c>
      <c r="G608" s="1177">
        <v>20</v>
      </c>
      <c r="H608" s="1175">
        <v>2</v>
      </c>
      <c r="I608" s="1249"/>
      <c r="J608" s="1180"/>
      <c r="K608" s="1180"/>
      <c r="L608" s="1180"/>
      <c r="M608" s="1180"/>
      <c r="N608" s="1180"/>
      <c r="O608" s="1365"/>
      <c r="P608" s="1180"/>
      <c r="Q608" s="1180"/>
      <c r="R608" s="1181"/>
    </row>
    <row r="609" spans="3:18" ht="16.5" customHeight="1">
      <c r="C609" s="1174">
        <v>42</v>
      </c>
      <c r="D609" s="1179"/>
      <c r="E609" s="1176">
        <v>2</v>
      </c>
      <c r="F609" s="1177">
        <v>2</v>
      </c>
      <c r="G609" s="1177">
        <v>2</v>
      </c>
      <c r="H609" s="1178"/>
      <c r="I609" s="1198"/>
      <c r="J609" s="1185"/>
      <c r="K609" s="1185"/>
      <c r="L609" s="1185"/>
      <c r="M609" s="1185"/>
      <c r="N609" s="1185"/>
      <c r="O609" s="1323"/>
      <c r="P609" s="1185"/>
      <c r="Q609" s="1185"/>
      <c r="R609" s="1186"/>
    </row>
    <row r="610" spans="3:18" ht="16.5" customHeight="1">
      <c r="C610" s="1174">
        <v>53</v>
      </c>
      <c r="D610" s="1179"/>
      <c r="E610" s="1176">
        <v>6</v>
      </c>
      <c r="F610" s="1177">
        <v>9</v>
      </c>
      <c r="G610" s="1177">
        <v>9</v>
      </c>
      <c r="H610" s="1178"/>
      <c r="I610" s="1198"/>
      <c r="J610" s="1185"/>
      <c r="K610" s="1185"/>
      <c r="L610" s="1185"/>
      <c r="M610" s="1185"/>
      <c r="N610" s="1185"/>
      <c r="O610" s="1323"/>
      <c r="P610" s="1185"/>
      <c r="Q610" s="1185"/>
      <c r="R610" s="1186"/>
    </row>
    <row r="611" spans="3:18" ht="16.5" customHeight="1">
      <c r="C611" s="1192">
        <v>111</v>
      </c>
      <c r="D611" s="1183"/>
      <c r="E611" s="1176">
        <v>12</v>
      </c>
      <c r="F611" s="1177">
        <v>15</v>
      </c>
      <c r="G611" s="1177">
        <v>14</v>
      </c>
      <c r="H611" s="1178">
        <v>1</v>
      </c>
      <c r="I611" s="1198"/>
      <c r="J611" s="1185"/>
      <c r="K611" s="1185"/>
      <c r="L611" s="1185"/>
      <c r="M611" s="1185"/>
      <c r="N611" s="1185"/>
      <c r="O611" s="1323"/>
      <c r="P611" s="1185"/>
      <c r="Q611" s="1185"/>
      <c r="R611" s="1186"/>
    </row>
    <row r="612" spans="3:18" ht="16.5" customHeight="1">
      <c r="C612" s="1192">
        <v>115</v>
      </c>
      <c r="D612" s="1183"/>
      <c r="E612" s="1176">
        <v>3</v>
      </c>
      <c r="F612" s="1177">
        <v>3</v>
      </c>
      <c r="G612" s="1177">
        <v>3</v>
      </c>
      <c r="H612" s="1178"/>
      <c r="I612" s="1198"/>
      <c r="J612" s="1185"/>
      <c r="K612" s="1185"/>
      <c r="L612" s="1185"/>
      <c r="M612" s="1185"/>
      <c r="N612" s="1185"/>
      <c r="O612" s="1323"/>
      <c r="P612" s="1185"/>
      <c r="Q612" s="1185"/>
      <c r="R612" s="1186"/>
    </row>
    <row r="613" spans="3:18" ht="16.5" customHeight="1">
      <c r="C613" s="1241">
        <v>117</v>
      </c>
      <c r="D613" s="1276"/>
      <c r="E613" s="1176">
        <v>10</v>
      </c>
      <c r="F613" s="1177">
        <v>14</v>
      </c>
      <c r="G613" s="1177">
        <v>13</v>
      </c>
      <c r="H613" s="1178"/>
      <c r="I613" s="1198"/>
      <c r="J613" s="1185"/>
      <c r="K613" s="1185"/>
      <c r="L613" s="1185"/>
      <c r="M613" s="1185"/>
      <c r="N613" s="1185"/>
      <c r="O613" s="1323"/>
      <c r="P613" s="1185"/>
      <c r="Q613" s="1185"/>
      <c r="R613" s="1186"/>
    </row>
    <row r="614" spans="3:18" ht="16.5" customHeight="1">
      <c r="C614" s="1241" t="s">
        <v>213</v>
      </c>
      <c r="D614" s="1276"/>
      <c r="E614" s="1176">
        <v>4</v>
      </c>
      <c r="F614" s="1177">
        <v>4</v>
      </c>
      <c r="G614" s="1177">
        <v>4</v>
      </c>
      <c r="H614" s="1178"/>
      <c r="I614" s="1198"/>
      <c r="J614" s="1185"/>
      <c r="K614" s="1185"/>
      <c r="L614" s="1185"/>
      <c r="M614" s="1185"/>
      <c r="N614" s="1185"/>
      <c r="O614" s="1323"/>
      <c r="P614" s="1185"/>
      <c r="Q614" s="1185"/>
      <c r="R614" s="1186"/>
    </row>
    <row r="615" spans="3:18" ht="16.5" customHeight="1">
      <c r="C615" s="1241" t="s">
        <v>158</v>
      </c>
      <c r="D615" s="1276"/>
      <c r="E615" s="1176">
        <v>3</v>
      </c>
      <c r="F615" s="1177">
        <v>5</v>
      </c>
      <c r="G615" s="1177">
        <v>6</v>
      </c>
      <c r="H615" s="1178">
        <v>2</v>
      </c>
      <c r="I615" s="1198"/>
      <c r="J615" s="1185"/>
      <c r="K615" s="1185"/>
      <c r="L615" s="1185"/>
      <c r="M615" s="1185"/>
      <c r="N615" s="1185"/>
      <c r="O615" s="1323"/>
      <c r="P615" s="1185"/>
      <c r="Q615" s="1185"/>
      <c r="R615" s="1186"/>
    </row>
    <row r="616" spans="3:18" ht="16.5" customHeight="1">
      <c r="C616" s="1241" t="s">
        <v>214</v>
      </c>
      <c r="D616" s="1276"/>
      <c r="E616" s="1176">
        <v>10</v>
      </c>
      <c r="F616" s="1177">
        <v>11</v>
      </c>
      <c r="G616" s="1177">
        <v>11</v>
      </c>
      <c r="H616" s="1178">
        <v>0</v>
      </c>
      <c r="I616" s="1198"/>
      <c r="J616" s="1185"/>
      <c r="K616" s="1185"/>
      <c r="L616" s="1185"/>
      <c r="M616" s="1185"/>
      <c r="N616" s="1185"/>
      <c r="O616" s="1323"/>
      <c r="P616" s="1185"/>
      <c r="Q616" s="1185"/>
      <c r="R616" s="1186"/>
    </row>
    <row r="617" spans="3:18" ht="16.5" customHeight="1">
      <c r="C617" s="1241">
        <v>212</v>
      </c>
      <c r="D617" s="1276"/>
      <c r="E617" s="1176"/>
      <c r="F617" s="1177">
        <v>1</v>
      </c>
      <c r="G617" s="1177">
        <v>2</v>
      </c>
      <c r="H617" s="1178"/>
      <c r="I617" s="1198"/>
      <c r="J617" s="1185"/>
      <c r="K617" s="1185"/>
      <c r="L617" s="1185"/>
      <c r="M617" s="1185"/>
      <c r="N617" s="1185"/>
      <c r="O617" s="1323"/>
      <c r="P617" s="1185"/>
      <c r="Q617" s="1185"/>
      <c r="R617" s="1186"/>
    </row>
    <row r="618" spans="3:18" ht="16.5" customHeight="1">
      <c r="C618" s="1241">
        <v>305</v>
      </c>
      <c r="D618" s="1276"/>
      <c r="E618" s="1176">
        <v>2</v>
      </c>
      <c r="F618" s="1177">
        <v>2</v>
      </c>
      <c r="G618" s="1177">
        <v>2</v>
      </c>
      <c r="H618" s="1178"/>
      <c r="I618" s="1198"/>
      <c r="J618" s="1185"/>
      <c r="K618" s="1185"/>
      <c r="L618" s="1185"/>
      <c r="M618" s="1185"/>
      <c r="N618" s="1185"/>
      <c r="O618" s="1323"/>
      <c r="P618" s="1185"/>
      <c r="Q618" s="1185"/>
      <c r="R618" s="1186"/>
    </row>
    <row r="619" spans="3:18" ht="16.5" customHeight="1">
      <c r="C619" s="1241" t="s">
        <v>216</v>
      </c>
      <c r="D619" s="1276"/>
      <c r="E619" s="1176">
        <v>3</v>
      </c>
      <c r="F619" s="1177">
        <v>3</v>
      </c>
      <c r="G619" s="1177">
        <v>3</v>
      </c>
      <c r="H619" s="1178"/>
      <c r="I619" s="1198"/>
      <c r="J619" s="1185"/>
      <c r="K619" s="1185"/>
      <c r="L619" s="1185"/>
      <c r="M619" s="1185"/>
      <c r="N619" s="1185"/>
      <c r="O619" s="1323"/>
      <c r="P619" s="1185"/>
      <c r="Q619" s="1185"/>
      <c r="R619" s="1186"/>
    </row>
    <row r="620" spans="3:18" ht="16.5" customHeight="1">
      <c r="C620" s="1241">
        <v>444</v>
      </c>
      <c r="D620" s="1276"/>
      <c r="E620" s="1176">
        <v>4</v>
      </c>
      <c r="F620" s="1177">
        <v>4</v>
      </c>
      <c r="G620" s="1177">
        <v>4</v>
      </c>
      <c r="H620" s="1178"/>
      <c r="I620" s="1198"/>
      <c r="J620" s="1185"/>
      <c r="K620" s="1185"/>
      <c r="L620" s="1185"/>
      <c r="M620" s="1185"/>
      <c r="N620" s="1185"/>
      <c r="O620" s="1323"/>
      <c r="P620" s="1185"/>
      <c r="Q620" s="1185"/>
      <c r="R620" s="1186"/>
    </row>
    <row r="621" spans="3:18" ht="16.5" customHeight="1">
      <c r="C621" s="1241" t="s">
        <v>217</v>
      </c>
      <c r="D621" s="1276"/>
      <c r="E621" s="1176">
        <v>3</v>
      </c>
      <c r="F621" s="1177">
        <v>3</v>
      </c>
      <c r="G621" s="1177">
        <v>3</v>
      </c>
      <c r="H621" s="1178"/>
      <c r="I621" s="1198"/>
      <c r="J621" s="1185"/>
      <c r="K621" s="1185"/>
      <c r="L621" s="1185"/>
      <c r="M621" s="1185"/>
      <c r="N621" s="1185"/>
      <c r="O621" s="1323"/>
      <c r="P621" s="1185"/>
      <c r="Q621" s="1185"/>
      <c r="R621" s="1186"/>
    </row>
    <row r="622" spans="3:18" ht="16.5" customHeight="1">
      <c r="C622" s="1241" t="s">
        <v>197</v>
      </c>
      <c r="D622" s="1276"/>
      <c r="E622" s="1176">
        <v>4</v>
      </c>
      <c r="F622" s="1177">
        <v>4</v>
      </c>
      <c r="G622" s="1177">
        <v>6</v>
      </c>
      <c r="H622" s="1178"/>
      <c r="I622" s="1198"/>
      <c r="J622" s="1185"/>
      <c r="K622" s="1185"/>
      <c r="L622" s="1185"/>
      <c r="M622" s="1185"/>
      <c r="N622" s="1185"/>
      <c r="O622" s="1323"/>
      <c r="P622" s="1185"/>
      <c r="Q622" s="1185"/>
      <c r="R622" s="1186"/>
    </row>
    <row r="623" spans="3:18" ht="16.5" customHeight="1">
      <c r="C623" s="1241">
        <v>550</v>
      </c>
      <c r="D623" s="1276"/>
      <c r="E623" s="1176">
        <v>2</v>
      </c>
      <c r="F623" s="1177">
        <v>2</v>
      </c>
      <c r="G623" s="1177">
        <v>2</v>
      </c>
      <c r="H623" s="1178"/>
      <c r="I623" s="1198"/>
      <c r="J623" s="1185"/>
      <c r="K623" s="1185"/>
      <c r="L623" s="1185"/>
      <c r="M623" s="1185"/>
      <c r="N623" s="1185"/>
      <c r="O623" s="1323"/>
      <c r="P623" s="1185"/>
      <c r="Q623" s="1185"/>
      <c r="R623" s="1186"/>
    </row>
    <row r="624" spans="3:18" ht="16.5" customHeight="1" hidden="1">
      <c r="C624" s="1241"/>
      <c r="D624" s="1276"/>
      <c r="E624" s="1176"/>
      <c r="F624" s="1177"/>
      <c r="G624" s="1177"/>
      <c r="H624" s="1178"/>
      <c r="I624" s="1198"/>
      <c r="J624" s="1185"/>
      <c r="K624" s="1185"/>
      <c r="L624" s="1185"/>
      <c r="M624" s="1185"/>
      <c r="N624" s="1185"/>
      <c r="O624" s="1323"/>
      <c r="P624" s="1185"/>
      <c r="Q624" s="1185"/>
      <c r="R624" s="1186"/>
    </row>
    <row r="625" spans="3:18" ht="16.5" customHeight="1" hidden="1">
      <c r="C625" s="1241"/>
      <c r="D625" s="1276"/>
      <c r="E625" s="1176"/>
      <c r="F625" s="1177"/>
      <c r="G625" s="1177"/>
      <c r="H625" s="1178"/>
      <c r="I625" s="1198"/>
      <c r="J625" s="1185"/>
      <c r="K625" s="1185"/>
      <c r="L625" s="1185"/>
      <c r="M625" s="1185"/>
      <c r="N625" s="1185"/>
      <c r="O625" s="1323"/>
      <c r="P625" s="1185"/>
      <c r="Q625" s="1185"/>
      <c r="R625" s="1186"/>
    </row>
    <row r="626" spans="3:18" ht="16.5" customHeight="1" hidden="1">
      <c r="C626" s="1241"/>
      <c r="D626" s="1276"/>
      <c r="E626" s="1176"/>
      <c r="F626" s="1177"/>
      <c r="G626" s="1177"/>
      <c r="H626" s="1178"/>
      <c r="I626" s="1198"/>
      <c r="J626" s="1185"/>
      <c r="K626" s="1185"/>
      <c r="L626" s="1185"/>
      <c r="M626" s="1185"/>
      <c r="N626" s="1185"/>
      <c r="O626" s="1323"/>
      <c r="P626" s="1185"/>
      <c r="Q626" s="1185"/>
      <c r="R626" s="1186"/>
    </row>
    <row r="627" spans="3:18" ht="16.5" customHeight="1" hidden="1">
      <c r="C627" s="1241"/>
      <c r="D627" s="1276"/>
      <c r="E627" s="1176"/>
      <c r="F627" s="1177"/>
      <c r="G627" s="1177"/>
      <c r="H627" s="1178"/>
      <c r="I627" s="1198"/>
      <c r="J627" s="1185"/>
      <c r="K627" s="1185"/>
      <c r="L627" s="1185"/>
      <c r="M627" s="1185"/>
      <c r="N627" s="1185"/>
      <c r="O627" s="1323"/>
      <c r="P627" s="1185"/>
      <c r="Q627" s="1185"/>
      <c r="R627" s="1186"/>
    </row>
    <row r="628" spans="3:18" ht="16.5" customHeight="1" hidden="1">
      <c r="C628" s="1241"/>
      <c r="D628" s="1276"/>
      <c r="E628" s="1176"/>
      <c r="F628" s="1177"/>
      <c r="G628" s="1177"/>
      <c r="H628" s="1178"/>
      <c r="I628" s="1198"/>
      <c r="J628" s="1185"/>
      <c r="K628" s="1185"/>
      <c r="L628" s="1185"/>
      <c r="M628" s="1185"/>
      <c r="N628" s="1185"/>
      <c r="O628" s="1323"/>
      <c r="P628" s="1185"/>
      <c r="Q628" s="1185"/>
      <c r="R628" s="1186"/>
    </row>
    <row r="629" spans="3:18" ht="16.5" customHeight="1" hidden="1">
      <c r="C629" s="1339"/>
      <c r="D629" s="1276"/>
      <c r="E629" s="1187"/>
      <c r="F629" s="1188"/>
      <c r="G629" s="1188"/>
      <c r="H629" s="1189"/>
      <c r="I629" s="1198"/>
      <c r="J629" s="1185"/>
      <c r="K629" s="1185"/>
      <c r="L629" s="1185"/>
      <c r="M629" s="1185"/>
      <c r="N629" s="1185"/>
      <c r="O629" s="1323"/>
      <c r="P629" s="1185"/>
      <c r="Q629" s="1185"/>
      <c r="R629" s="1186"/>
    </row>
    <row r="630" spans="3:18" ht="16.5" customHeight="1" hidden="1">
      <c r="C630" s="1192"/>
      <c r="D630" s="1289"/>
      <c r="E630" s="1187"/>
      <c r="F630" s="1188"/>
      <c r="G630" s="1188"/>
      <c r="H630" s="1189"/>
      <c r="I630" s="1198"/>
      <c r="J630" s="1185"/>
      <c r="K630" s="1185"/>
      <c r="L630" s="1185"/>
      <c r="M630" s="1185"/>
      <c r="N630" s="1185"/>
      <c r="O630" s="1185"/>
      <c r="P630" s="1185"/>
      <c r="Q630" s="1185"/>
      <c r="R630" s="1186"/>
    </row>
    <row r="631" spans="3:18" ht="16.5" customHeight="1" thickBot="1">
      <c r="C631" s="1243"/>
      <c r="D631" s="1190"/>
      <c r="E631" s="1245"/>
      <c r="F631" s="1246"/>
      <c r="G631" s="1246"/>
      <c r="H631" s="1247"/>
      <c r="I631" s="1198"/>
      <c r="J631" s="1185"/>
      <c r="K631" s="1185"/>
      <c r="L631" s="1185"/>
      <c r="M631" s="1185"/>
      <c r="N631" s="1185"/>
      <c r="O631" s="1185"/>
      <c r="P631" s="1185"/>
      <c r="Q631" s="1185"/>
      <c r="R631" s="1186"/>
    </row>
    <row r="632" spans="2:18" ht="16.5" customHeight="1">
      <c r="B632" s="1153" t="s">
        <v>128</v>
      </c>
      <c r="C632" s="1195"/>
      <c r="D632" s="1180"/>
      <c r="E632" s="1196">
        <f>SUM(E608:E631)+E647</f>
        <v>81</v>
      </c>
      <c r="F632" s="1164">
        <f>SUM(F608:F631)+F647</f>
        <v>102</v>
      </c>
      <c r="G632" s="1164">
        <f>SUM(G608:G631)+G647</f>
        <v>104</v>
      </c>
      <c r="H632" s="1197">
        <f>SUM(H608:H631)</f>
        <v>5</v>
      </c>
      <c r="I632" s="1198"/>
      <c r="J632" s="1185"/>
      <c r="K632" s="1185"/>
      <c r="L632" s="1185"/>
      <c r="M632" s="1185"/>
      <c r="N632" s="1185"/>
      <c r="O632" s="1185"/>
      <c r="P632" s="1185"/>
      <c r="Q632" s="1185"/>
      <c r="R632" s="1186"/>
    </row>
    <row r="633" spans="2:18" ht="16.5" customHeight="1">
      <c r="B633" s="1153" t="s">
        <v>129</v>
      </c>
      <c r="C633" s="1195"/>
      <c r="D633" s="1180"/>
      <c r="E633" s="1198">
        <f>E634-E632</f>
        <v>44</v>
      </c>
      <c r="F633" s="1185">
        <f>F634-F632</f>
        <v>23</v>
      </c>
      <c r="G633" s="1185">
        <f>G634-G632</f>
        <v>21</v>
      </c>
      <c r="H633" s="1186"/>
      <c r="I633" s="1198"/>
      <c r="J633" s="1381"/>
      <c r="K633" s="1185"/>
      <c r="L633" s="1185"/>
      <c r="M633" s="1185"/>
      <c r="N633" s="1185"/>
      <c r="O633" s="1185"/>
      <c r="P633" s="1185"/>
      <c r="Q633" s="1185"/>
      <c r="R633" s="1326"/>
    </row>
    <row r="634" spans="2:18" ht="16.5" customHeight="1" thickBot="1">
      <c r="B634" s="1153" t="s">
        <v>28</v>
      </c>
      <c r="C634" s="1195"/>
      <c r="D634" s="1180"/>
      <c r="E634" s="1199">
        <f>MAX($E$632:$G$632)*0.2+MAX($E$632:$G$632)</f>
        <v>125</v>
      </c>
      <c r="F634" s="1200">
        <f>MAX($E$632:$G$632)*0.2+MAX($E$632:$G$632)</f>
        <v>125</v>
      </c>
      <c r="G634" s="1200">
        <f>MAX($E$632:$G$632)*0.2+MAX($E$632:$G$632)</f>
        <v>125</v>
      </c>
      <c r="H634" s="1201"/>
      <c r="I634" s="1198"/>
      <c r="J634" s="1180"/>
      <c r="K634" s="1180"/>
      <c r="L634" s="1180"/>
      <c r="M634" s="1180"/>
      <c r="N634" s="1180"/>
      <c r="O634" s="1180"/>
      <c r="P634" s="1180"/>
      <c r="Q634" s="1185"/>
      <c r="R634" s="1186"/>
    </row>
    <row r="635" spans="2:18" ht="16.5" customHeight="1" thickBot="1">
      <c r="B635" s="1153" t="s">
        <v>130</v>
      </c>
      <c r="C635" s="1202"/>
      <c r="D635" s="1185"/>
      <c r="E635" s="1185"/>
      <c r="F635" s="1185"/>
      <c r="G635" s="1185"/>
      <c r="H635" s="1185"/>
      <c r="I635" s="1300"/>
      <c r="J635" s="1205"/>
      <c r="K635" s="1205"/>
      <c r="L635" s="1205"/>
      <c r="M635" s="1205"/>
      <c r="N635" s="1205"/>
      <c r="O635" s="1205"/>
      <c r="P635" s="1205"/>
      <c r="Q635" s="1205"/>
      <c r="R635" s="1255"/>
    </row>
    <row r="636" spans="3:8" ht="16.5" customHeight="1">
      <c r="C636" s="1202"/>
      <c r="D636" s="1185"/>
      <c r="E636" s="1185"/>
      <c r="F636" s="1185"/>
      <c r="G636" s="1185"/>
      <c r="H636" s="1185"/>
    </row>
    <row r="637" spans="2:18" ht="16.5" customHeight="1" thickBot="1">
      <c r="B637" s="1305" t="s">
        <v>218</v>
      </c>
      <c r="C637" s="1202"/>
      <c r="D637" s="1185"/>
      <c r="E637" s="1185"/>
      <c r="F637" s="1185"/>
      <c r="G637" s="1185"/>
      <c r="H637" s="1185"/>
      <c r="I637" s="1306"/>
      <c r="J637" s="1306"/>
      <c r="K637" s="1306"/>
      <c r="L637" s="1306"/>
      <c r="M637" s="1306"/>
      <c r="N637" s="1306"/>
      <c r="O637" s="1306"/>
      <c r="P637" s="1306"/>
      <c r="Q637" s="1306"/>
      <c r="R637" s="1306"/>
    </row>
    <row r="638" spans="2:18" ht="16.5" customHeight="1" thickBot="1">
      <c r="B638" s="1559" t="s">
        <v>230</v>
      </c>
      <c r="C638" s="1560"/>
      <c r="D638" s="1560"/>
      <c r="E638" s="1560"/>
      <c r="F638" s="1560"/>
      <c r="G638" s="1560"/>
      <c r="H638" s="1560"/>
      <c r="I638" s="1560"/>
      <c r="J638" s="1560"/>
      <c r="K638" s="1560"/>
      <c r="L638" s="1560"/>
      <c r="M638" s="1560"/>
      <c r="N638" s="1560"/>
      <c r="O638" s="1560"/>
      <c r="P638" s="1560"/>
      <c r="Q638" s="1560"/>
      <c r="R638" s="1560"/>
    </row>
    <row r="639" spans="2:18" ht="16.5" customHeight="1" hidden="1" thickBot="1">
      <c r="B639" s="1305"/>
      <c r="C639" s="1202"/>
      <c r="D639" s="1185"/>
      <c r="E639" s="1185"/>
      <c r="F639" s="1185"/>
      <c r="G639" s="1185"/>
      <c r="H639" s="1185"/>
      <c r="I639" s="1306"/>
      <c r="J639" s="1306"/>
      <c r="K639" s="1306"/>
      <c r="L639" s="1306"/>
      <c r="M639" s="1306"/>
      <c r="N639" s="1306"/>
      <c r="O639" s="1306"/>
      <c r="P639" s="1306"/>
      <c r="Q639" s="1306"/>
      <c r="R639" s="1306"/>
    </row>
    <row r="640" spans="2:18" ht="16.5" customHeight="1" hidden="1" thickBot="1">
      <c r="B640" s="1305"/>
      <c r="C640" s="1559" t="s">
        <v>134</v>
      </c>
      <c r="D640" s="1560"/>
      <c r="E640" s="1560"/>
      <c r="F640" s="1560"/>
      <c r="G640" s="1560"/>
      <c r="H640" s="1560"/>
      <c r="I640" s="1560"/>
      <c r="J640" s="1560"/>
      <c r="K640" s="1560"/>
      <c r="L640" s="1560"/>
      <c r="M640" s="1560"/>
      <c r="N640" s="1560"/>
      <c r="O640" s="1560"/>
      <c r="P640" s="1560"/>
      <c r="Q640" s="1560"/>
      <c r="R640" s="1561"/>
    </row>
    <row r="641" spans="2:18" ht="16.5" customHeight="1" hidden="1" thickBot="1">
      <c r="B641" s="1212"/>
      <c r="C641" s="1212"/>
      <c r="D641" s="1212"/>
      <c r="E641" s="1212"/>
      <c r="F641" s="1212"/>
      <c r="G641" s="1212"/>
      <c r="H641" s="1212"/>
      <c r="I641" s="1313"/>
      <c r="J641" s="1313"/>
      <c r="K641" s="1313"/>
      <c r="L641" s="1313"/>
      <c r="M641" s="1313"/>
      <c r="N641" s="1313"/>
      <c r="O641" s="1313"/>
      <c r="P641" s="1313"/>
      <c r="Q641" s="1313"/>
      <c r="R641" s="1313"/>
    </row>
    <row r="642" spans="2:18" ht="16.5" customHeight="1" hidden="1">
      <c r="B642" s="1382"/>
      <c r="C642" s="1308"/>
      <c r="D642" s="863"/>
      <c r="E642" s="1551" t="s">
        <v>86</v>
      </c>
      <c r="F642" s="1552"/>
      <c r="G642" s="1552"/>
      <c r="H642" s="1553"/>
      <c r="I642" s="1554"/>
      <c r="J642" s="1555"/>
      <c r="K642" s="1555"/>
      <c r="L642" s="1555"/>
      <c r="M642" s="1555"/>
      <c r="N642" s="1555"/>
      <c r="O642" s="1555"/>
      <c r="P642" s="1555"/>
      <c r="Q642" s="1555"/>
      <c r="R642" s="1556"/>
    </row>
    <row r="643" spans="2:18" ht="16.5" customHeight="1" hidden="1" thickBot="1">
      <c r="B643" s="1305"/>
      <c r="C643" s="1165" t="s">
        <v>135</v>
      </c>
      <c r="D643" s="1367"/>
      <c r="E643" s="1168" t="s">
        <v>88</v>
      </c>
      <c r="F643" s="1169" t="s">
        <v>89</v>
      </c>
      <c r="G643" s="1169" t="s">
        <v>90</v>
      </c>
      <c r="H643" s="1304" t="s">
        <v>91</v>
      </c>
      <c r="I643" s="1239"/>
      <c r="J643" s="1240"/>
      <c r="K643" s="1240"/>
      <c r="L643" s="1240"/>
      <c r="M643" s="1240"/>
      <c r="N643" s="1240"/>
      <c r="O643" s="1317"/>
      <c r="P643" s="1240"/>
      <c r="Q643" s="1240"/>
      <c r="R643" s="1173"/>
    </row>
    <row r="644" spans="2:18" ht="16.5" customHeight="1" hidden="1">
      <c r="B644" s="1307"/>
      <c r="C644" s="1288">
        <v>657</v>
      </c>
      <c r="D644" s="1175" t="s">
        <v>160</v>
      </c>
      <c r="E644" s="1176">
        <v>0</v>
      </c>
      <c r="F644" s="1177">
        <v>0</v>
      </c>
      <c r="G644" s="1177"/>
      <c r="H644" s="1178">
        <v>0</v>
      </c>
      <c r="I644" s="1249"/>
      <c r="J644" s="1180"/>
      <c r="K644" s="1180"/>
      <c r="L644" s="1180"/>
      <c r="M644" s="1180"/>
      <c r="N644" s="1180"/>
      <c r="O644" s="1365"/>
      <c r="P644" s="1180"/>
      <c r="Q644" s="1180"/>
      <c r="R644" s="1181"/>
    </row>
    <row r="645" spans="2:18" ht="16.5" customHeight="1" hidden="1" thickBot="1">
      <c r="B645" s="1307"/>
      <c r="C645" s="1292">
        <v>657</v>
      </c>
      <c r="D645" s="1293" t="s">
        <v>160</v>
      </c>
      <c r="E645" s="1245">
        <v>0</v>
      </c>
      <c r="F645" s="1246">
        <v>0</v>
      </c>
      <c r="G645" s="1246">
        <v>0</v>
      </c>
      <c r="H645" s="1247">
        <v>0</v>
      </c>
      <c r="I645" s="1198"/>
      <c r="J645" s="1185"/>
      <c r="K645" s="1185"/>
      <c r="L645" s="1185"/>
      <c r="M645" s="1185"/>
      <c r="N645" s="1185"/>
      <c r="O645" s="1323"/>
      <c r="P645" s="1185"/>
      <c r="Q645" s="1185"/>
      <c r="R645" s="1186"/>
    </row>
    <row r="646" spans="2:18" ht="16.5" customHeight="1" hidden="1">
      <c r="B646" s="1307"/>
      <c r="C646" s="1202"/>
      <c r="D646" s="1185"/>
      <c r="E646" s="1198"/>
      <c r="F646" s="1185"/>
      <c r="G646" s="1366">
        <f>SUM(G644:G645)</f>
        <v>0</v>
      </c>
      <c r="H646" s="1185"/>
      <c r="I646" s="1198"/>
      <c r="J646" s="1185"/>
      <c r="K646" s="1185"/>
      <c r="L646" s="1185"/>
      <c r="M646" s="1185"/>
      <c r="N646" s="1185"/>
      <c r="O646" s="1185"/>
      <c r="P646" s="1185"/>
      <c r="Q646" s="1185"/>
      <c r="R646" s="1186"/>
    </row>
    <row r="647" spans="2:18" ht="16.5" customHeight="1" hidden="1" thickBot="1">
      <c r="B647" s="1266" t="s">
        <v>28</v>
      </c>
      <c r="C647" s="1202"/>
      <c r="D647" s="1185"/>
      <c r="E647" s="1199">
        <f>SUM(E644:E645)</f>
        <v>0</v>
      </c>
      <c r="F647" s="1200">
        <f>SUM(F644:F645)</f>
        <v>0</v>
      </c>
      <c r="G647" s="1200">
        <f>SUM(G644:G645)</f>
        <v>0</v>
      </c>
      <c r="H647" s="1200">
        <v>0</v>
      </c>
      <c r="I647" s="1184"/>
      <c r="J647" s="1323"/>
      <c r="K647" s="1323"/>
      <c r="L647" s="1323"/>
      <c r="M647" s="1323"/>
      <c r="N647" s="1323"/>
      <c r="O647" s="1323"/>
      <c r="P647" s="1323"/>
      <c r="Q647" s="1323"/>
      <c r="R647" s="1326"/>
    </row>
    <row r="648" spans="2:18" ht="16.5" customHeight="1" hidden="1" thickBot="1">
      <c r="B648" s="1324"/>
      <c r="I648" s="1306"/>
      <c r="J648" s="1306"/>
      <c r="K648" s="1306"/>
      <c r="L648" s="1306"/>
      <c r="M648" s="1306"/>
      <c r="N648" s="1306"/>
      <c r="O648" s="1306"/>
      <c r="P648" s="1306"/>
      <c r="Q648" s="1306"/>
      <c r="R648" s="1306"/>
    </row>
    <row r="649" spans="2:18" ht="16.5" customHeight="1" hidden="1">
      <c r="B649" s="1153" t="s">
        <v>253</v>
      </c>
      <c r="I649" s="1296"/>
      <c r="J649" s="1296"/>
      <c r="K649" s="1296"/>
      <c r="L649" s="1296"/>
      <c r="M649" s="1296"/>
      <c r="N649" s="1296"/>
      <c r="O649" s="1296"/>
      <c r="P649" s="1296"/>
      <c r="Q649" s="1296"/>
      <c r="R649" s="1296"/>
    </row>
    <row r="650" spans="3:18" ht="16.5" customHeight="1" hidden="1" thickBot="1">
      <c r="C650" s="1162"/>
      <c r="D650" s="863"/>
      <c r="E650" s="1551" t="s">
        <v>86</v>
      </c>
      <c r="F650" s="1552"/>
      <c r="G650" s="1552"/>
      <c r="H650" s="1553"/>
      <c r="I650" s="1554"/>
      <c r="J650" s="1555"/>
      <c r="K650" s="1555"/>
      <c r="L650" s="1555"/>
      <c r="M650" s="1555"/>
      <c r="N650" s="1555"/>
      <c r="O650" s="1555"/>
      <c r="P650" s="1555"/>
      <c r="Q650" s="1555"/>
      <c r="R650" s="1556"/>
    </row>
    <row r="651" spans="2:18" ht="16.5" customHeight="1" hidden="1" thickBot="1">
      <c r="B651" s="1153"/>
      <c r="C651" s="1165" t="s">
        <v>135</v>
      </c>
      <c r="D651" s="1285"/>
      <c r="E651" s="1303" t="s">
        <v>88</v>
      </c>
      <c r="F651" s="1169" t="s">
        <v>89</v>
      </c>
      <c r="G651" s="1169" t="s">
        <v>90</v>
      </c>
      <c r="H651" s="1304" t="s">
        <v>91</v>
      </c>
      <c r="I651" s="1239"/>
      <c r="J651" s="1240"/>
      <c r="K651" s="1240"/>
      <c r="L651" s="1240"/>
      <c r="M651" s="1240"/>
      <c r="N651" s="1240"/>
      <c r="O651" s="1240"/>
      <c r="P651" s="1240"/>
      <c r="Q651" s="1240"/>
      <c r="R651" s="1173"/>
    </row>
    <row r="652" spans="2:18" ht="16.5" customHeight="1" hidden="1">
      <c r="B652" s="1338"/>
      <c r="C652" s="1243">
        <v>710</v>
      </c>
      <c r="D652" s="1293"/>
      <c r="E652" s="1298"/>
      <c r="F652" s="1299"/>
      <c r="G652" s="1299"/>
      <c r="H652" s="1175"/>
      <c r="I652" s="1249"/>
      <c r="J652" s="1180"/>
      <c r="K652" s="1180"/>
      <c r="L652" s="1180"/>
      <c r="M652" s="1180"/>
      <c r="N652" s="1180"/>
      <c r="O652" s="1180"/>
      <c r="P652" s="1180"/>
      <c r="Q652" s="1180"/>
      <c r="R652" s="1181"/>
    </row>
    <row r="653" spans="2:18" ht="16.5" customHeight="1" hidden="1" thickBot="1">
      <c r="B653" s="1248" t="s">
        <v>128</v>
      </c>
      <c r="C653" s="1195"/>
      <c r="D653" s="1180"/>
      <c r="E653" s="1298">
        <f>SUM(E652)</f>
        <v>0</v>
      </c>
      <c r="F653" s="1299">
        <f>SUM(F652)</f>
        <v>0</v>
      </c>
      <c r="G653" s="1299">
        <f>SUM(G652)</f>
        <v>0</v>
      </c>
      <c r="H653" s="1175">
        <f>SUM(H652)</f>
        <v>0</v>
      </c>
      <c r="I653" s="1249"/>
      <c r="J653" s="1180"/>
      <c r="K653" s="1180"/>
      <c r="L653" s="1180"/>
      <c r="M653" s="1180"/>
      <c r="N653" s="1180"/>
      <c r="O653" s="1180"/>
      <c r="P653" s="1180"/>
      <c r="Q653" s="1180"/>
      <c r="R653" s="1181"/>
    </row>
    <row r="654" spans="2:18" ht="16.5" customHeight="1" hidden="1" thickBot="1">
      <c r="B654" s="1248" t="s">
        <v>129</v>
      </c>
      <c r="C654" s="1250"/>
      <c r="D654" s="1180"/>
      <c r="E654" s="1245">
        <f>E655-E653</f>
        <v>0</v>
      </c>
      <c r="F654" s="1246">
        <f>F655-F653</f>
        <v>0</v>
      </c>
      <c r="G654" s="1246">
        <f>G655-G653</f>
        <v>0</v>
      </c>
      <c r="H654" s="1247"/>
      <c r="I654" s="1249"/>
      <c r="J654" s="1180"/>
      <c r="K654" s="1180"/>
      <c r="L654" s="1180"/>
      <c r="M654" s="1180"/>
      <c r="N654" s="1180"/>
      <c r="O654" s="1180"/>
      <c r="P654" s="1180"/>
      <c r="Q654" s="1180"/>
      <c r="R654" s="1181"/>
    </row>
    <row r="655" spans="2:18" ht="16.5" customHeight="1" hidden="1" thickBot="1">
      <c r="B655" s="1248" t="s">
        <v>28</v>
      </c>
      <c r="C655" s="1250"/>
      <c r="D655" s="1180"/>
      <c r="E655" s="1199">
        <f>MAX(E653:G653)*0.2+MAX(E653:G653)</f>
        <v>0</v>
      </c>
      <c r="F655" s="1200">
        <f>MAX(E653:G653)*0.2+MAX(E653:G653)</f>
        <v>0</v>
      </c>
      <c r="G655" s="1200">
        <f>MAX(E653:G653)*0.2+MAX(E653:G653)</f>
        <v>0</v>
      </c>
      <c r="H655" s="1201"/>
      <c r="I655" s="1198"/>
      <c r="J655" s="1180"/>
      <c r="K655" s="1180"/>
      <c r="L655" s="1180"/>
      <c r="M655" s="1180"/>
      <c r="N655" s="1180"/>
      <c r="O655" s="1180"/>
      <c r="P655" s="1185"/>
      <c r="Q655" s="1185"/>
      <c r="R655" s="1186"/>
    </row>
    <row r="656" spans="2:18" ht="16.5" customHeight="1" hidden="1">
      <c r="B656" s="1252"/>
      <c r="C656" s="1195"/>
      <c r="D656" s="1180"/>
      <c r="E656" s="1185"/>
      <c r="F656" s="1185"/>
      <c r="G656" s="1185"/>
      <c r="H656" s="1185"/>
      <c r="I656" s="1253"/>
      <c r="J656" s="1254"/>
      <c r="K656" s="1254"/>
      <c r="L656" s="1254"/>
      <c r="M656" s="1254"/>
      <c r="N656" s="1254"/>
      <c r="O656" s="1254"/>
      <c r="P656" s="1207"/>
      <c r="Q656" s="1207"/>
      <c r="R656" s="1208"/>
    </row>
    <row r="657" spans="2:18" ht="15" hidden="1">
      <c r="B657" s="1252"/>
      <c r="C657" s="1195"/>
      <c r="D657" s="1180"/>
      <c r="E657" s="1185"/>
      <c r="F657" s="1185"/>
      <c r="G657" s="1185"/>
      <c r="H657" s="1185"/>
      <c r="I657" s="1264"/>
      <c r="J657" s="1264"/>
      <c r="K657" s="1264"/>
      <c r="L657" s="1264"/>
      <c r="M657" s="1264"/>
      <c r="N657" s="1264"/>
      <c r="O657" s="1264"/>
      <c r="P657" s="1264"/>
      <c r="Q657" s="1264"/>
      <c r="R657" s="1264"/>
    </row>
    <row r="658" spans="2:18" ht="16.5" customHeight="1" hidden="1" thickBot="1">
      <c r="B658" s="1256" t="s">
        <v>254</v>
      </c>
      <c r="C658" s="1195"/>
      <c r="D658" s="1180"/>
      <c r="E658" s="1185"/>
      <c r="F658" s="1185"/>
      <c r="G658" s="1185"/>
      <c r="H658" s="1185"/>
      <c r="I658" s="1159"/>
      <c r="J658" s="1362"/>
      <c r="K658" s="1362"/>
      <c r="L658" s="1362"/>
      <c r="M658" s="1362"/>
      <c r="N658" s="1362"/>
      <c r="O658" s="1362"/>
      <c r="P658" s="1362"/>
      <c r="Q658" s="1362"/>
      <c r="R658" s="1371"/>
    </row>
    <row r="659" spans="2:18" ht="16.5" customHeight="1" hidden="1" thickBot="1">
      <c r="B659" s="1256"/>
      <c r="C659" s="1195"/>
      <c r="D659" s="1180"/>
      <c r="E659" s="1559" t="s">
        <v>138</v>
      </c>
      <c r="F659" s="1560"/>
      <c r="G659" s="1560"/>
      <c r="H659" s="1561"/>
      <c r="I659" s="1554"/>
      <c r="J659" s="1555"/>
      <c r="K659" s="1555"/>
      <c r="L659" s="1555"/>
      <c r="M659" s="1555"/>
      <c r="N659" s="1555"/>
      <c r="O659" s="1555"/>
      <c r="P659" s="1555"/>
      <c r="Q659" s="1555"/>
      <c r="R659" s="1556"/>
    </row>
    <row r="660" spans="2:18" ht="16.5" customHeight="1" hidden="1">
      <c r="B660" s="1256"/>
      <c r="C660" s="1258"/>
      <c r="D660" s="1258"/>
      <c r="E660" s="1213" t="s">
        <v>88</v>
      </c>
      <c r="F660" s="1214" t="s">
        <v>89</v>
      </c>
      <c r="G660" s="1214" t="s">
        <v>90</v>
      </c>
      <c r="H660" s="1363" t="s">
        <v>91</v>
      </c>
      <c r="I660" s="1239"/>
      <c r="J660" s="1240"/>
      <c r="K660" s="1240"/>
      <c r="L660" s="1240"/>
      <c r="M660" s="1240"/>
      <c r="N660" s="1240"/>
      <c r="O660" s="1240"/>
      <c r="P660" s="1240"/>
      <c r="Q660" s="1240"/>
      <c r="R660" s="1173"/>
    </row>
    <row r="661" spans="2:18" ht="16.5" customHeight="1" hidden="1" thickBot="1">
      <c r="B661" s="1263" t="s">
        <v>128</v>
      </c>
      <c r="C661" s="1263"/>
      <c r="D661" s="1212"/>
      <c r="E661" s="1298">
        <f>E632+E653</f>
        <v>81</v>
      </c>
      <c r="F661" s="1299">
        <f>F632+F653</f>
        <v>102</v>
      </c>
      <c r="G661" s="1299">
        <f>G632+G653</f>
        <v>104</v>
      </c>
      <c r="H661" s="1175"/>
      <c r="I661" s="1249"/>
      <c r="J661" s="1180"/>
      <c r="K661" s="1180"/>
      <c r="L661" s="1180"/>
      <c r="M661" s="1180"/>
      <c r="N661" s="1180"/>
      <c r="O661" s="1180"/>
      <c r="P661" s="1180"/>
      <c r="Q661" s="1180"/>
      <c r="R661" s="1186"/>
    </row>
    <row r="662" spans="2:18" ht="16.5" customHeight="1" hidden="1" thickBot="1">
      <c r="B662" s="1248" t="s">
        <v>129</v>
      </c>
      <c r="C662" s="1195"/>
      <c r="D662" s="1185"/>
      <c r="E662" s="1245"/>
      <c r="F662" s="1246"/>
      <c r="G662" s="1246"/>
      <c r="H662" s="1247"/>
      <c r="I662" s="1198"/>
      <c r="J662" s="1180"/>
      <c r="K662" s="1180"/>
      <c r="L662" s="1180"/>
      <c r="M662" s="1180"/>
      <c r="N662" s="1180"/>
      <c r="O662" s="1180"/>
      <c r="P662" s="1180"/>
      <c r="Q662" s="1180"/>
      <c r="R662" s="1186"/>
    </row>
    <row r="663" spans="2:18" ht="16.5" customHeight="1" hidden="1" thickBot="1">
      <c r="B663" s="1248" t="s">
        <v>28</v>
      </c>
      <c r="C663" s="1195"/>
      <c r="D663" s="1180"/>
      <c r="E663" s="1199"/>
      <c r="F663" s="1200"/>
      <c r="G663" s="1200"/>
      <c r="H663" s="1201"/>
      <c r="I663" s="1198"/>
      <c r="J663" s="1180"/>
      <c r="K663" s="1180"/>
      <c r="L663" s="1180"/>
      <c r="M663" s="1180"/>
      <c r="N663" s="1180"/>
      <c r="O663" s="1180"/>
      <c r="P663" s="1185"/>
      <c r="Q663" s="1185"/>
      <c r="R663" s="1186"/>
    </row>
    <row r="664" spans="2:18" ht="16.5" customHeight="1" hidden="1" thickBot="1">
      <c r="B664" s="1252"/>
      <c r="C664" s="1250"/>
      <c r="D664" s="1264"/>
      <c r="I664" s="1265"/>
      <c r="J664" s="1207"/>
      <c r="K664" s="1207"/>
      <c r="L664" s="1207"/>
      <c r="M664" s="1207"/>
      <c r="N664" s="1207"/>
      <c r="O664" s="1207"/>
      <c r="P664" s="1207"/>
      <c r="Q664" s="1207"/>
      <c r="R664" s="1255"/>
    </row>
    <row r="665" spans="2:18" ht="16.5" customHeight="1">
      <c r="B665" s="1252"/>
      <c r="C665" s="1250"/>
      <c r="D665" s="1264"/>
      <c r="I665" s="1383"/>
      <c r="J665" s="1383"/>
      <c r="K665" s="1383"/>
      <c r="L665" s="1383"/>
      <c r="M665" s="1383"/>
      <c r="N665" s="1383"/>
      <c r="O665" s="1383"/>
      <c r="P665" s="1383"/>
      <c r="Q665" s="1383"/>
      <c r="R665" s="1330"/>
    </row>
    <row r="666" spans="2:18" ht="15.75" thickBot="1">
      <c r="B666" s="1252" t="s">
        <v>313</v>
      </c>
      <c r="C666" s="1202"/>
      <c r="D666" s="1185"/>
      <c r="E666" s="1185"/>
      <c r="F666" s="1185"/>
      <c r="G666" s="1185"/>
      <c r="H666" s="1185"/>
      <c r="I666" s="1185"/>
      <c r="J666" s="1185"/>
      <c r="K666" s="1185"/>
      <c r="L666" s="1185"/>
      <c r="M666" s="1185"/>
      <c r="N666" s="1185"/>
      <c r="O666" s="1185"/>
      <c r="P666" s="1185"/>
      <c r="Q666" s="1185"/>
      <c r="R666" s="1185"/>
    </row>
    <row r="667" spans="2:18" ht="15.75" thickBot="1">
      <c r="B667" s="1338"/>
      <c r="C667" s="1384"/>
      <c r="D667" s="1385"/>
      <c r="E667" s="1559" t="s">
        <v>86</v>
      </c>
      <c r="F667" s="1560"/>
      <c r="G667" s="1560"/>
      <c r="H667" s="1561"/>
      <c r="I667" s="1554"/>
      <c r="J667" s="1555"/>
      <c r="K667" s="1555"/>
      <c r="L667" s="1555"/>
      <c r="M667" s="1555"/>
      <c r="N667" s="1555"/>
      <c r="O667" s="1555"/>
      <c r="P667" s="1555"/>
      <c r="Q667" s="1555"/>
      <c r="R667" s="1556"/>
    </row>
    <row r="668" spans="2:18" ht="15.75" thickBot="1">
      <c r="B668" s="1252"/>
      <c r="C668" s="1165" t="s">
        <v>135</v>
      </c>
      <c r="D668" s="1367"/>
      <c r="E668" s="1168" t="s">
        <v>88</v>
      </c>
      <c r="F668" s="1169" t="s">
        <v>89</v>
      </c>
      <c r="G668" s="1169" t="s">
        <v>90</v>
      </c>
      <c r="H668" s="1170" t="s">
        <v>91</v>
      </c>
      <c r="I668" s="1239"/>
      <c r="J668" s="1240"/>
      <c r="K668" s="1317"/>
      <c r="L668" s="1240"/>
      <c r="M668" s="1240"/>
      <c r="N668" s="1240"/>
      <c r="O668" s="1240"/>
      <c r="P668" s="1240"/>
      <c r="Q668" s="1240"/>
      <c r="R668" s="1173"/>
    </row>
    <row r="669" spans="2:18" ht="15">
      <c r="B669" s="1354"/>
      <c r="C669" s="1376">
        <v>710</v>
      </c>
      <c r="D669" s="1284"/>
      <c r="E669" s="1298">
        <v>9</v>
      </c>
      <c r="F669" s="1299">
        <v>9</v>
      </c>
      <c r="G669" s="1299">
        <v>9</v>
      </c>
      <c r="H669" s="1175">
        <v>0</v>
      </c>
      <c r="I669" s="1249"/>
      <c r="J669" s="1180"/>
      <c r="K669" s="1180"/>
      <c r="L669" s="1180"/>
      <c r="M669" s="1180"/>
      <c r="N669" s="1180"/>
      <c r="O669" s="1180"/>
      <c r="P669" s="1180"/>
      <c r="Q669" s="1180"/>
      <c r="R669" s="1181"/>
    </row>
    <row r="670" spans="2:18" ht="15">
      <c r="B670" s="1354"/>
      <c r="C670" s="1386">
        <v>711</v>
      </c>
      <c r="D670" s="1185"/>
      <c r="E670" s="1387">
        <v>6</v>
      </c>
      <c r="F670" s="1388">
        <v>7</v>
      </c>
      <c r="G670" s="1388">
        <v>7</v>
      </c>
      <c r="H670" s="1389"/>
      <c r="I670" s="1249"/>
      <c r="J670" s="1180"/>
      <c r="K670" s="1180"/>
      <c r="L670" s="1180"/>
      <c r="M670" s="1180"/>
      <c r="N670" s="1180"/>
      <c r="O670" s="1180"/>
      <c r="P670" s="1180"/>
      <c r="Q670" s="1180"/>
      <c r="R670" s="1181"/>
    </row>
    <row r="671" spans="2:18" ht="15.75" thickBot="1">
      <c r="B671" s="1354"/>
      <c r="C671" s="1292">
        <v>740</v>
      </c>
      <c r="D671" s="1293"/>
      <c r="E671" s="1245">
        <v>14</v>
      </c>
      <c r="F671" s="1246">
        <v>16</v>
      </c>
      <c r="G671" s="1246">
        <v>16</v>
      </c>
      <c r="H671" s="1247"/>
      <c r="I671" s="1249"/>
      <c r="J671" s="1180"/>
      <c r="K671" s="1180"/>
      <c r="L671" s="1180"/>
      <c r="M671" s="1180"/>
      <c r="N671" s="1180"/>
      <c r="O671" s="1180"/>
      <c r="P671" s="1180"/>
      <c r="Q671" s="1180"/>
      <c r="R671" s="1181"/>
    </row>
    <row r="672" spans="2:18" ht="15">
      <c r="B672" s="1256" t="s">
        <v>128</v>
      </c>
      <c r="C672" s="1202"/>
      <c r="D672" s="1185"/>
      <c r="E672" s="1196">
        <f>SUM(E669:E671)</f>
        <v>29</v>
      </c>
      <c r="F672" s="1164">
        <f>SUM(F669:F671)</f>
        <v>32</v>
      </c>
      <c r="G672" s="1164">
        <f>SUM(G669:G671)</f>
        <v>32</v>
      </c>
      <c r="H672" s="1197">
        <f>SUM(H669:H671)</f>
        <v>0</v>
      </c>
      <c r="I672" s="1249"/>
      <c r="J672" s="1180"/>
      <c r="K672" s="1180"/>
      <c r="L672" s="1180"/>
      <c r="M672" s="1180"/>
      <c r="N672" s="1180"/>
      <c r="O672" s="1180"/>
      <c r="P672" s="1180"/>
      <c r="Q672" s="1180"/>
      <c r="R672" s="1181"/>
    </row>
    <row r="673" spans="2:18" ht="15">
      <c r="B673" s="1248" t="s">
        <v>129</v>
      </c>
      <c r="C673" s="1250"/>
      <c r="D673" s="1180"/>
      <c r="E673" s="1198">
        <f>E674-E672</f>
        <v>9</v>
      </c>
      <c r="F673" s="1185">
        <f>F674-F672</f>
        <v>6</v>
      </c>
      <c r="G673" s="1185">
        <f>G674-G672</f>
        <v>6</v>
      </c>
      <c r="H673" s="1186">
        <v>0</v>
      </c>
      <c r="I673" s="1198"/>
      <c r="J673" s="1185"/>
      <c r="K673" s="1185"/>
      <c r="L673" s="1185"/>
      <c r="M673" s="1185"/>
      <c r="N673" s="1185"/>
      <c r="O673" s="1185"/>
      <c r="P673" s="1185"/>
      <c r="Q673" s="1185"/>
      <c r="R673" s="1186"/>
    </row>
    <row r="674" spans="2:18" ht="15.75" thickBot="1">
      <c r="B674" s="1248" t="s">
        <v>28</v>
      </c>
      <c r="C674" s="1250"/>
      <c r="D674" s="1180"/>
      <c r="E674" s="1199">
        <f>MAX($E$672:$G$672)*0.2+MAX($E$672:$G$672)</f>
        <v>38</v>
      </c>
      <c r="F674" s="1200">
        <f>MAX($E$672:$G$672)*0.2+MAX($E$672:$G$672)</f>
        <v>38</v>
      </c>
      <c r="G674" s="1200">
        <f>MAX($E$672:$G$672)*0.2+MAX($E$672:$G$672)</f>
        <v>38</v>
      </c>
      <c r="H674" s="1201"/>
      <c r="I674" s="1198"/>
      <c r="J674" s="1185"/>
      <c r="K674" s="1185"/>
      <c r="L674" s="1185"/>
      <c r="M674" s="1185"/>
      <c r="N674" s="1185"/>
      <c r="O674" s="1185"/>
      <c r="P674" s="1185"/>
      <c r="Q674" s="1185"/>
      <c r="R674" s="1186"/>
    </row>
    <row r="675" spans="2:18" ht="15.75" thickBot="1">
      <c r="B675" s="1338"/>
      <c r="C675" s="1195"/>
      <c r="D675" s="1180"/>
      <c r="E675" s="1185"/>
      <c r="F675" s="1185"/>
      <c r="G675" s="1185"/>
      <c r="H675" s="1185"/>
      <c r="I675" s="1253"/>
      <c r="J675" s="1254"/>
      <c r="K675" s="1254"/>
      <c r="L675" s="1254"/>
      <c r="M675" s="1254"/>
      <c r="N675" s="1254"/>
      <c r="O675" s="1254"/>
      <c r="P675" s="1207"/>
      <c r="Q675" s="1207"/>
      <c r="R675" s="1208"/>
    </row>
    <row r="676" spans="2:18" ht="15">
      <c r="B676" s="1338"/>
      <c r="C676" s="1195"/>
      <c r="D676" s="1180"/>
      <c r="E676" s="1185"/>
      <c r="F676" s="1185"/>
      <c r="G676" s="1185"/>
      <c r="H676" s="1185"/>
      <c r="I676" s="1180"/>
      <c r="J676" s="1180"/>
      <c r="K676" s="1180"/>
      <c r="L676" s="1180"/>
      <c r="M676" s="1180"/>
      <c r="N676" s="1180"/>
      <c r="O676" s="1180"/>
      <c r="P676" s="1383"/>
      <c r="Q676" s="1383"/>
      <c r="R676" s="1383"/>
    </row>
    <row r="677" spans="2:18" ht="15.75" thickBot="1">
      <c r="B677" s="1256" t="s">
        <v>314</v>
      </c>
      <c r="C677" s="1195"/>
      <c r="D677" s="1180"/>
      <c r="E677" s="1185"/>
      <c r="F677" s="1185"/>
      <c r="G677" s="1185"/>
      <c r="H677" s="1185"/>
      <c r="I677" s="1159"/>
      <c r="J677" s="1362"/>
      <c r="K677" s="1362"/>
      <c r="L677" s="1362"/>
      <c r="M677" s="1362"/>
      <c r="N677" s="1362"/>
      <c r="O677" s="1362"/>
      <c r="P677" s="1362"/>
      <c r="Q677" s="1362"/>
      <c r="R677" s="1371"/>
    </row>
    <row r="678" spans="2:18" ht="15.75" thickBot="1">
      <c r="B678" s="1338"/>
      <c r="C678" s="1258"/>
      <c r="D678" s="1258"/>
      <c r="E678" s="1559" t="s">
        <v>138</v>
      </c>
      <c r="F678" s="1560"/>
      <c r="G678" s="1560"/>
      <c r="H678" s="1561"/>
      <c r="I678" s="1554"/>
      <c r="J678" s="1555"/>
      <c r="K678" s="1555"/>
      <c r="L678" s="1555"/>
      <c r="M678" s="1555"/>
      <c r="N678" s="1555"/>
      <c r="O678" s="1555"/>
      <c r="P678" s="1555"/>
      <c r="Q678" s="1555"/>
      <c r="R678" s="1556"/>
    </row>
    <row r="679" spans="2:18" ht="15.75" thickBot="1">
      <c r="B679" s="1252"/>
      <c r="C679" s="1248"/>
      <c r="D679" s="1166"/>
      <c r="E679" s="1213" t="s">
        <v>88</v>
      </c>
      <c r="F679" s="1214" t="s">
        <v>187</v>
      </c>
      <c r="G679" s="1214" t="s">
        <v>90</v>
      </c>
      <c r="H679" s="1363" t="s">
        <v>91</v>
      </c>
      <c r="I679" s="1239"/>
      <c r="J679" s="1240"/>
      <c r="K679" s="1317"/>
      <c r="L679" s="1240"/>
      <c r="M679" s="1240"/>
      <c r="N679" s="1240"/>
      <c r="O679" s="1240"/>
      <c r="P679" s="1240"/>
      <c r="Q679" s="1240"/>
      <c r="R679" s="1173"/>
    </row>
    <row r="680" spans="2:18" ht="15">
      <c r="B680" s="1256" t="s">
        <v>128</v>
      </c>
      <c r="C680" s="1338"/>
      <c r="D680" s="1180"/>
      <c r="E680" s="1196">
        <f>E632+E672</f>
        <v>110</v>
      </c>
      <c r="F680" s="1164">
        <f>F632+F672</f>
        <v>134</v>
      </c>
      <c r="G680" s="1164">
        <f>G632+G672</f>
        <v>136</v>
      </c>
      <c r="H680" s="1197">
        <f>H632+H672</f>
        <v>5</v>
      </c>
      <c r="I680" s="1198"/>
      <c r="J680" s="1185"/>
      <c r="K680" s="1185"/>
      <c r="L680" s="1185"/>
      <c r="M680" s="1185"/>
      <c r="N680" s="1185"/>
      <c r="O680" s="1185"/>
      <c r="P680" s="1185"/>
      <c r="Q680" s="1185"/>
      <c r="R680" s="1186"/>
    </row>
    <row r="681" spans="2:18" ht="15">
      <c r="B681" s="1248" t="s">
        <v>129</v>
      </c>
      <c r="C681" s="1250"/>
      <c r="D681" s="1180"/>
      <c r="E681" s="1198">
        <f aca="true" t="shared" si="0" ref="E681:G682">E633+E673</f>
        <v>53</v>
      </c>
      <c r="F681" s="1185">
        <f t="shared" si="0"/>
        <v>29</v>
      </c>
      <c r="G681" s="1185">
        <f t="shared" si="0"/>
        <v>27</v>
      </c>
      <c r="H681" s="1186"/>
      <c r="I681" s="1198"/>
      <c r="J681" s="1180"/>
      <c r="K681" s="1180"/>
      <c r="L681" s="1180"/>
      <c r="M681" s="1180"/>
      <c r="N681" s="1180"/>
      <c r="O681" s="1366"/>
      <c r="P681" s="1180"/>
      <c r="Q681" s="1366"/>
      <c r="R681" s="1251"/>
    </row>
    <row r="682" spans="2:18" ht="15.75" thickBot="1">
      <c r="B682" s="1248" t="s">
        <v>28</v>
      </c>
      <c r="C682" s="1250"/>
      <c r="D682" s="1180"/>
      <c r="E682" s="1199">
        <f t="shared" si="0"/>
        <v>163</v>
      </c>
      <c r="F682" s="1200">
        <f t="shared" si="0"/>
        <v>163</v>
      </c>
      <c r="G682" s="1200">
        <f t="shared" si="0"/>
        <v>163</v>
      </c>
      <c r="H682" s="1201">
        <v>0</v>
      </c>
      <c r="I682" s="1198"/>
      <c r="J682" s="1180"/>
      <c r="K682" s="1180"/>
      <c r="L682" s="1180"/>
      <c r="M682" s="1180"/>
      <c r="N682" s="1180"/>
      <c r="O682" s="1185"/>
      <c r="P682" s="1185"/>
      <c r="Q682" s="1185"/>
      <c r="R682" s="1186"/>
    </row>
    <row r="683" spans="2:18" ht="15.75" thickBot="1">
      <c r="B683" s="1252" t="s">
        <v>130</v>
      </c>
      <c r="C683" s="1352"/>
      <c r="D683" s="1353"/>
      <c r="E683" s="1155"/>
      <c r="F683" s="1155"/>
      <c r="G683" s="1372"/>
      <c r="H683" s="1372"/>
      <c r="I683" s="1300"/>
      <c r="J683" s="1205"/>
      <c r="K683" s="1205"/>
      <c r="L683" s="1205"/>
      <c r="M683" s="1205"/>
      <c r="N683" s="1205"/>
      <c r="O683" s="1205"/>
      <c r="P683" s="1205"/>
      <c r="Q683" s="1205"/>
      <c r="R683" s="1255"/>
    </row>
    <row r="684" spans="2:18" ht="15">
      <c r="B684" s="1252"/>
      <c r="C684" s="1352"/>
      <c r="D684" s="1353"/>
      <c r="E684" s="1155"/>
      <c r="F684" s="1155"/>
      <c r="G684" s="1372"/>
      <c r="H684" s="1372"/>
      <c r="I684" s="1330"/>
      <c r="J684" s="1330"/>
      <c r="K684" s="1330"/>
      <c r="L684" s="1330"/>
      <c r="M684" s="1330"/>
      <c r="N684" s="1330"/>
      <c r="O684" s="1330"/>
      <c r="P684" s="1330"/>
      <c r="Q684" s="1330"/>
      <c r="R684" s="1330"/>
    </row>
    <row r="685" spans="2:18" ht="16.5" customHeight="1" hidden="1">
      <c r="B685" s="1390" t="s">
        <v>336</v>
      </c>
      <c r="C685" s="1391"/>
      <c r="D685" s="1306"/>
      <c r="E685" s="1306"/>
      <c r="F685" s="1306"/>
      <c r="G685" s="1306"/>
      <c r="H685" s="1306"/>
      <c r="I685" s="1306"/>
      <c r="J685" s="1306"/>
      <c r="K685" s="1306"/>
      <c r="L685" s="1306"/>
      <c r="M685" s="1306"/>
      <c r="N685" s="1306"/>
      <c r="O685" s="1306"/>
      <c r="P685" s="1306"/>
      <c r="Q685" s="1306"/>
      <c r="R685" s="1306"/>
    </row>
    <row r="686" spans="2:18" ht="16.5" customHeight="1">
      <c r="B686" s="1392"/>
      <c r="C686" s="1391"/>
      <c r="D686" s="1306"/>
      <c r="E686" s="1306"/>
      <c r="F686" s="1306"/>
      <c r="G686" s="1306"/>
      <c r="H686" s="1306"/>
      <c r="I686" s="1306"/>
      <c r="J686" s="1306"/>
      <c r="K686" s="1306"/>
      <c r="L686" s="1306"/>
      <c r="M686" s="1306"/>
      <c r="N686" s="1306"/>
      <c r="O686" s="1306"/>
      <c r="P686" s="1306"/>
      <c r="Q686" s="1306"/>
      <c r="R686" s="1306"/>
    </row>
    <row r="687" spans="2:18" ht="16.5" customHeight="1">
      <c r="B687" s="1393"/>
      <c r="C687" s="1391"/>
      <c r="D687" s="1306"/>
      <c r="E687" s="1306"/>
      <c r="F687" s="1306"/>
      <c r="G687" s="1306"/>
      <c r="H687" s="1306"/>
      <c r="I687" s="1306"/>
      <c r="J687" s="1306"/>
      <c r="K687" s="1306"/>
      <c r="L687" s="1306"/>
      <c r="M687" s="1306"/>
      <c r="N687" s="1306"/>
      <c r="O687" s="1306"/>
      <c r="P687" s="1306"/>
      <c r="Q687" s="1306"/>
      <c r="R687" s="1306"/>
    </row>
    <row r="688" spans="1:18" ht="16.5" customHeight="1">
      <c r="A688" s="1281"/>
      <c r="B688" s="1258"/>
      <c r="C688" s="1258"/>
      <c r="D688" s="1258"/>
      <c r="E688" s="1258"/>
      <c r="F688" s="1258"/>
      <c r="G688" s="1258"/>
      <c r="H688" s="1258"/>
      <c r="I688" s="1258"/>
      <c r="J688" s="1258"/>
      <c r="K688" s="1258"/>
      <c r="L688" s="1258"/>
      <c r="M688" s="1258"/>
      <c r="N688" s="1258"/>
      <c r="O688" s="1258"/>
      <c r="P688" s="1258"/>
      <c r="Q688" s="1258"/>
      <c r="R688" s="1258"/>
    </row>
    <row r="689" spans="1:18" ht="16.5" customHeight="1">
      <c r="A689" s="1281"/>
      <c r="B689" s="1258"/>
      <c r="C689" s="1258"/>
      <c r="D689" s="1258"/>
      <c r="E689" s="1258"/>
      <c r="F689" s="1258"/>
      <c r="G689" s="1258"/>
      <c r="H689" s="1258"/>
      <c r="I689" s="1258"/>
      <c r="J689" s="1258"/>
      <c r="K689" s="1258"/>
      <c r="L689" s="1258"/>
      <c r="M689" s="1258"/>
      <c r="N689" s="1258"/>
      <c r="O689" s="1258"/>
      <c r="P689" s="1258"/>
      <c r="Q689" s="1258"/>
      <c r="R689" s="1258"/>
    </row>
    <row r="690" spans="1:18" ht="16.5" customHeight="1">
      <c r="A690" s="1281"/>
      <c r="B690" s="1258"/>
      <c r="C690" s="1258"/>
      <c r="D690" s="1258"/>
      <c r="E690" s="1258"/>
      <c r="F690" s="1258"/>
      <c r="G690" s="1258"/>
      <c r="H690" s="1258"/>
      <c r="I690" s="1258"/>
      <c r="J690" s="1258"/>
      <c r="K690" s="1258"/>
      <c r="L690" s="1258"/>
      <c r="M690" s="1258"/>
      <c r="N690" s="1258"/>
      <c r="O690" s="1258"/>
      <c r="P690" s="1258"/>
      <c r="Q690" s="1258"/>
      <c r="R690" s="1258"/>
    </row>
    <row r="691" spans="1:18" ht="16.5" customHeight="1">
      <c r="A691" s="1281"/>
      <c r="B691" s="1258"/>
      <c r="C691" s="1258"/>
      <c r="D691" s="1258"/>
      <c r="E691" s="1258"/>
      <c r="F691" s="1258"/>
      <c r="G691" s="1258"/>
      <c r="H691" s="1258"/>
      <c r="I691" s="1258"/>
      <c r="J691" s="1258"/>
      <c r="K691" s="1258"/>
      <c r="L691" s="1258"/>
      <c r="M691" s="1258"/>
      <c r="N691" s="1258"/>
      <c r="O691" s="1258"/>
      <c r="P691" s="1258"/>
      <c r="Q691" s="1258"/>
      <c r="R691" s="1258"/>
    </row>
    <row r="692" spans="2:18" ht="16.5" customHeight="1">
      <c r="B692" s="1394"/>
      <c r="C692" s="1394"/>
      <c r="D692" s="1394"/>
      <c r="E692" s="1394"/>
      <c r="F692" s="1394"/>
      <c r="G692" s="1394"/>
      <c r="H692" s="1394"/>
      <c r="I692" s="1394"/>
      <c r="J692" s="1394"/>
      <c r="K692" s="1394"/>
      <c r="L692" s="1394"/>
      <c r="M692" s="1394"/>
      <c r="N692" s="1394"/>
      <c r="O692" s="1394"/>
      <c r="P692" s="1394"/>
      <c r="Q692" s="1394"/>
      <c r="R692" s="1394"/>
    </row>
    <row r="693" spans="2:18" ht="16.5" customHeight="1" hidden="1">
      <c r="B693" s="1394"/>
      <c r="C693" s="1394"/>
      <c r="D693" s="1394"/>
      <c r="E693" s="1394"/>
      <c r="F693" s="1394"/>
      <c r="G693" s="1394"/>
      <c r="H693" s="1394"/>
      <c r="I693" s="1394"/>
      <c r="J693" s="1394"/>
      <c r="K693" s="1394"/>
      <c r="L693" s="1394"/>
      <c r="M693" s="1394"/>
      <c r="N693" s="1394"/>
      <c r="O693" s="1394"/>
      <c r="P693" s="1394"/>
      <c r="Q693" s="1394"/>
      <c r="R693" s="1394"/>
    </row>
    <row r="694" spans="2:18" ht="16.5" customHeight="1" hidden="1">
      <c r="B694" s="1324" t="s">
        <v>219</v>
      </c>
      <c r="I694" s="1306"/>
      <c r="J694" s="1306"/>
      <c r="K694" s="1306"/>
      <c r="L694" s="1306"/>
      <c r="M694" s="1306"/>
      <c r="N694" s="1306"/>
      <c r="O694" s="1306"/>
      <c r="P694" s="1306"/>
      <c r="Q694" s="1306"/>
      <c r="R694" s="1306"/>
    </row>
    <row r="695" spans="2:18" ht="16.5" customHeight="1" hidden="1">
      <c r="B695" s="1324" t="s">
        <v>115</v>
      </c>
      <c r="I695" s="1306"/>
      <c r="J695" s="1306"/>
      <c r="K695" s="1306"/>
      <c r="L695" s="1306"/>
      <c r="M695" s="1306"/>
      <c r="N695" s="1306"/>
      <c r="O695" s="1306"/>
      <c r="P695" s="1306"/>
      <c r="Q695" s="1306"/>
      <c r="R695" s="1306"/>
    </row>
    <row r="696" spans="2:18" ht="16.5" customHeight="1" hidden="1">
      <c r="B696" s="1395" t="s">
        <v>255</v>
      </c>
      <c r="I696" s="1306"/>
      <c r="J696" s="1306"/>
      <c r="K696" s="1306"/>
      <c r="L696" s="1306"/>
      <c r="M696" s="1306"/>
      <c r="N696" s="1306"/>
      <c r="O696" s="1306"/>
      <c r="P696" s="1306"/>
      <c r="Q696" s="1306"/>
      <c r="R696" s="1306"/>
    </row>
  </sheetData>
  <mergeCells count="95">
    <mergeCell ref="E150:H150"/>
    <mergeCell ref="E161:H161"/>
    <mergeCell ref="I161:R161"/>
    <mergeCell ref="C455:R455"/>
    <mergeCell ref="E408:H408"/>
    <mergeCell ref="I408:R408"/>
    <mergeCell ref="E426:H426"/>
    <mergeCell ref="I426:R426"/>
    <mergeCell ref="I381:R381"/>
    <mergeCell ref="E391:H391"/>
    <mergeCell ref="E650:H650"/>
    <mergeCell ref="I650:R650"/>
    <mergeCell ref="E659:H659"/>
    <mergeCell ref="I659:R659"/>
    <mergeCell ref="E642:H642"/>
    <mergeCell ref="I642:R642"/>
    <mergeCell ref="E606:H606"/>
    <mergeCell ref="I606:R606"/>
    <mergeCell ref="B638:R638"/>
    <mergeCell ref="C640:R640"/>
    <mergeCell ref="E579:H579"/>
    <mergeCell ref="I579:R579"/>
    <mergeCell ref="E588:H588"/>
    <mergeCell ref="I588:R588"/>
    <mergeCell ref="C566:R566"/>
    <mergeCell ref="E569:H569"/>
    <mergeCell ref="I569:R569"/>
    <mergeCell ref="C567:R567"/>
    <mergeCell ref="E523:H523"/>
    <mergeCell ref="I523:R523"/>
    <mergeCell ref="E541:H541"/>
    <mergeCell ref="I541:R541"/>
    <mergeCell ref="E505:H505"/>
    <mergeCell ref="I505:R505"/>
    <mergeCell ref="E514:H514"/>
    <mergeCell ref="I514:R514"/>
    <mergeCell ref="C503:R503"/>
    <mergeCell ref="E457:H457"/>
    <mergeCell ref="I457:R457"/>
    <mergeCell ref="E477:H477"/>
    <mergeCell ref="I477:R477"/>
    <mergeCell ref="B501:R501"/>
    <mergeCell ref="E324:H324"/>
    <mergeCell ref="I324:R324"/>
    <mergeCell ref="I391:R391"/>
    <mergeCell ref="E334:H334"/>
    <mergeCell ref="I334:R334"/>
    <mergeCell ref="E354:H354"/>
    <mergeCell ref="I354:R354"/>
    <mergeCell ref="B379:R379"/>
    <mergeCell ref="E381:H381"/>
    <mergeCell ref="C378:R378"/>
    <mergeCell ref="C313:R313"/>
    <mergeCell ref="B314:R314"/>
    <mergeCell ref="E316:H316"/>
    <mergeCell ref="I316:R316"/>
    <mergeCell ref="E50:H50"/>
    <mergeCell ref="I50:R50"/>
    <mergeCell ref="E69:H69"/>
    <mergeCell ref="E143:H143"/>
    <mergeCell ref="I143:R143"/>
    <mergeCell ref="C93:R93"/>
    <mergeCell ref="C142:R142"/>
    <mergeCell ref="I69:R69"/>
    <mergeCell ref="E114:H114"/>
    <mergeCell ref="I114:R114"/>
    <mergeCell ref="E7:H7"/>
    <mergeCell ref="I7:R7"/>
    <mergeCell ref="E36:H36"/>
    <mergeCell ref="I36:R36"/>
    <mergeCell ref="E31:H31"/>
    <mergeCell ref="C29:R29"/>
    <mergeCell ref="E177:H177"/>
    <mergeCell ref="I177:R177"/>
    <mergeCell ref="B197:R197"/>
    <mergeCell ref="C196:R196"/>
    <mergeCell ref="B272:R272"/>
    <mergeCell ref="E290:H290"/>
    <mergeCell ref="E199:H199"/>
    <mergeCell ref="I199:R199"/>
    <mergeCell ref="E210:H210"/>
    <mergeCell ref="I210:R210"/>
    <mergeCell ref="E221:H221"/>
    <mergeCell ref="I221:R221"/>
    <mergeCell ref="I290:R290"/>
    <mergeCell ref="E400:H400"/>
    <mergeCell ref="I400:R400"/>
    <mergeCell ref="B228:R229"/>
    <mergeCell ref="E678:H678"/>
    <mergeCell ref="I678:R678"/>
    <mergeCell ref="E667:H667"/>
    <mergeCell ref="I667:R667"/>
    <mergeCell ref="E238:H238"/>
    <mergeCell ref="I238:R238"/>
    <mergeCell ref="C271:R271"/>
  </mergeCells>
  <printOptions/>
  <pageMargins left="0.34" right="0.35" top="0.57" bottom="0.47" header="0.38" footer="0.25"/>
  <pageSetup fitToHeight="0" horizontalDpi="600" verticalDpi="600" orientation="portrait" scale="64" r:id="rId2"/>
  <headerFooter alignWithMargins="0">
    <oddHeader>&amp;R&amp;"Arial,Bold"&amp;10Page &amp;P of &amp;N</oddHeader>
  </headerFooter>
  <rowBreaks count="10" manualBreakCount="10">
    <brk id="62" max="255" man="1"/>
    <brk id="107" max="255" man="1"/>
    <brk id="170" max="255" man="1"/>
    <brk id="231" max="255" man="1"/>
    <brk id="283" max="255" man="1"/>
    <brk id="347" max="255" man="1"/>
    <brk id="419" max="255" man="1"/>
    <brk id="470" max="255" man="1"/>
    <brk id="534" min="1" max="18" man="1"/>
    <brk id="599" min="1" max="1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3:K29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147" customWidth="1"/>
    <col min="2" max="3" width="8.00390625" style="1147" customWidth="1"/>
    <col min="4" max="6" width="8.00390625" style="1148" customWidth="1"/>
    <col min="7" max="7" width="6.140625" style="1148" customWidth="1"/>
    <col min="8" max="16" width="8.00390625" style="1147" customWidth="1"/>
    <col min="17" max="27" width="8.00390625" style="1147" hidden="1" customWidth="1"/>
    <col min="28" max="28" width="0" style="1147" hidden="1" customWidth="1"/>
    <col min="29" max="29" width="9.57421875" style="1147" hidden="1" customWidth="1"/>
    <col min="30" max="31" width="8.00390625" style="1147" hidden="1" customWidth="1"/>
    <col min="32" max="32" width="6.8515625" style="1147" hidden="1" customWidth="1"/>
    <col min="33" max="37" width="8.00390625" style="1147" hidden="1" customWidth="1"/>
    <col min="38" max="16384" width="8.00390625" style="1147" customWidth="1"/>
  </cols>
  <sheetData>
    <row r="3" ht="18">
      <c r="A3" s="1146"/>
    </row>
    <row r="6" ht="51" customHeight="1"/>
    <row r="9" spans="1:11" ht="25.5">
      <c r="A9" s="1568" t="s">
        <v>116</v>
      </c>
      <c r="B9" s="1568"/>
      <c r="C9" s="1568"/>
      <c r="D9" s="1568"/>
      <c r="E9" s="1568"/>
      <c r="F9" s="1568"/>
      <c r="G9" s="1568"/>
      <c r="H9" s="1568"/>
      <c r="I9" s="1568"/>
      <c r="J9" s="1568"/>
      <c r="K9" s="1568"/>
    </row>
    <row r="10" spans="1:11" ht="25.5">
      <c r="A10" s="1149"/>
      <c r="B10" s="1149"/>
      <c r="C10" s="1149"/>
      <c r="D10" s="1150"/>
      <c r="E10" s="1150"/>
      <c r="F10" s="1150"/>
      <c r="G10" s="1150"/>
      <c r="H10" s="1149"/>
      <c r="I10" s="1149"/>
      <c r="J10" s="1149"/>
      <c r="K10" s="1149"/>
    </row>
    <row r="11" spans="1:11" ht="25.5">
      <c r="A11" s="1569">
        <f>+'SAT SCH'!A11:K11</f>
        <v>39068</v>
      </c>
      <c r="B11" s="1570"/>
      <c r="C11" s="1570"/>
      <c r="D11" s="1570"/>
      <c r="E11" s="1570"/>
      <c r="F11" s="1570"/>
      <c r="G11" s="1571"/>
      <c r="H11" s="1570"/>
      <c r="I11" s="1570"/>
      <c r="J11" s="1570"/>
      <c r="K11" s="1570"/>
    </row>
    <row r="12" spans="1:11" ht="25.5">
      <c r="A12" s="1149"/>
      <c r="B12" s="1149"/>
      <c r="C12" s="1149"/>
      <c r="D12" s="1150"/>
      <c r="E12" s="1150"/>
      <c r="F12" s="1150"/>
      <c r="G12" s="1150"/>
      <c r="H12" s="1149"/>
      <c r="I12" s="1149"/>
      <c r="J12" s="1149"/>
      <c r="K12" s="1149"/>
    </row>
    <row r="13" spans="1:11" ht="25.5">
      <c r="A13" s="1568" t="s">
        <v>256</v>
      </c>
      <c r="B13" s="1568"/>
      <c r="C13" s="1568"/>
      <c r="D13" s="1568"/>
      <c r="E13" s="1568"/>
      <c r="F13" s="1568"/>
      <c r="G13" s="1571"/>
      <c r="H13" s="1568"/>
      <c r="I13" s="1568"/>
      <c r="J13" s="1568"/>
      <c r="K13" s="1568"/>
    </row>
    <row r="18" ht="14.25" customHeight="1"/>
    <row r="20" ht="18">
      <c r="F20" s="1151"/>
    </row>
    <row r="29" ht="18">
      <c r="C29" s="1152"/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O670"/>
  <sheetViews>
    <sheetView workbookViewId="0" topLeftCell="A1">
      <selection activeCell="A1" sqref="A1"/>
    </sheetView>
  </sheetViews>
  <sheetFormatPr defaultColWidth="9.140625" defaultRowHeight="16.5" customHeight="1"/>
  <cols>
    <col min="1" max="1" width="2.140625" style="873" customWidth="1"/>
    <col min="2" max="2" width="13.28125" style="873" customWidth="1"/>
    <col min="3" max="3" width="14.421875" style="1124" bestFit="1" customWidth="1"/>
    <col min="4" max="4" width="7.57421875" style="1125" bestFit="1" customWidth="1"/>
    <col min="5" max="8" width="10.28125" style="1125" customWidth="1"/>
    <col min="9" max="9" width="7.140625" style="1125" hidden="1" customWidth="1"/>
    <col min="10" max="18" width="7.421875" style="1125" customWidth="1"/>
    <col min="19" max="19" width="7.57421875" style="1125" customWidth="1"/>
    <col min="20" max="16384" width="8.00390625" style="873" customWidth="1"/>
  </cols>
  <sheetData>
    <row r="1" spans="2:19" s="869" customFormat="1" ht="16.5" customHeight="1">
      <c r="B1" s="870" t="s">
        <v>118</v>
      </c>
      <c r="C1" s="871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</row>
    <row r="2" spans="2:19" s="869" customFormat="1" ht="16.5" customHeight="1">
      <c r="B2" s="870" t="s">
        <v>257</v>
      </c>
      <c r="C2" s="871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</row>
    <row r="3" spans="2:19" ht="16.5" customHeight="1">
      <c r="B3" s="874"/>
      <c r="C3" s="875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</row>
    <row r="4" spans="2:19" ht="16.5" customHeight="1">
      <c r="B4" s="870" t="s">
        <v>120</v>
      </c>
      <c r="C4" s="875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</row>
    <row r="5" spans="2:19" ht="16.5" customHeight="1">
      <c r="B5" s="874"/>
      <c r="C5" s="875"/>
      <c r="D5" s="876"/>
      <c r="E5" s="876"/>
      <c r="F5" s="876"/>
      <c r="G5" s="876"/>
      <c r="H5" s="876"/>
      <c r="I5" s="876" t="s">
        <v>51</v>
      </c>
      <c r="J5" s="877"/>
      <c r="K5" s="877"/>
      <c r="L5" s="877"/>
      <c r="M5" s="877"/>
      <c r="N5" s="877"/>
      <c r="O5" s="877"/>
      <c r="P5" s="877"/>
      <c r="Q5" s="877"/>
      <c r="R5" s="878"/>
      <c r="S5" s="877"/>
    </row>
    <row r="6" spans="2:19" ht="16.5" customHeight="1" thickBot="1">
      <c r="B6" s="870" t="s">
        <v>222</v>
      </c>
      <c r="C6" s="875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876"/>
      <c r="R6" s="876"/>
      <c r="S6" s="876"/>
    </row>
    <row r="7" spans="2:19" ht="16.5" customHeight="1" thickBot="1">
      <c r="B7" s="874"/>
      <c r="C7" s="879"/>
      <c r="D7" s="880"/>
      <c r="E7" s="1578" t="s">
        <v>86</v>
      </c>
      <c r="F7" s="1579"/>
      <c r="G7" s="1579"/>
      <c r="H7" s="1580"/>
      <c r="I7" s="882"/>
      <c r="J7" s="1581"/>
      <c r="K7" s="1582"/>
      <c r="L7" s="1582"/>
      <c r="M7" s="1582"/>
      <c r="N7" s="1582"/>
      <c r="O7" s="1582"/>
      <c r="P7" s="1582"/>
      <c r="Q7" s="1582"/>
      <c r="R7" s="1582"/>
      <c r="S7" s="1583"/>
    </row>
    <row r="8" spans="2:19" s="869" customFormat="1" ht="16.5" customHeight="1" thickBot="1">
      <c r="B8" s="870"/>
      <c r="C8" s="884" t="s">
        <v>135</v>
      </c>
      <c r="D8" s="885"/>
      <c r="E8" s="886" t="s">
        <v>88</v>
      </c>
      <c r="F8" s="887" t="s">
        <v>223</v>
      </c>
      <c r="G8" s="887" t="s">
        <v>90</v>
      </c>
      <c r="H8" s="888" t="s">
        <v>91</v>
      </c>
      <c r="I8" s="889">
        <v>11</v>
      </c>
      <c r="J8" s="890"/>
      <c r="K8" s="891"/>
      <c r="L8" s="891"/>
      <c r="M8" s="891"/>
      <c r="N8" s="891"/>
      <c r="O8" s="891"/>
      <c r="P8" s="891"/>
      <c r="Q8" s="891"/>
      <c r="R8" s="891"/>
      <c r="S8" s="892"/>
    </row>
    <row r="9" spans="2:19" s="869" customFormat="1" ht="16.5" customHeight="1">
      <c r="B9" s="870"/>
      <c r="C9" s="893" t="s">
        <v>124</v>
      </c>
      <c r="D9" s="894"/>
      <c r="E9" s="895">
        <v>9</v>
      </c>
      <c r="F9" s="896">
        <v>12</v>
      </c>
      <c r="G9" s="896">
        <v>14</v>
      </c>
      <c r="H9" s="897">
        <v>0</v>
      </c>
      <c r="I9" s="898"/>
      <c r="J9" s="890"/>
      <c r="K9" s="899"/>
      <c r="L9" s="899"/>
      <c r="M9" s="899"/>
      <c r="N9" s="899"/>
      <c r="O9" s="899"/>
      <c r="P9" s="899"/>
      <c r="Q9" s="899"/>
      <c r="R9" s="899"/>
      <c r="S9" s="900"/>
    </row>
    <row r="10" spans="2:19" s="869" customFormat="1" ht="16.5" customHeight="1">
      <c r="B10" s="870"/>
      <c r="C10" s="893">
        <v>18</v>
      </c>
      <c r="D10" s="894"/>
      <c r="E10" s="895">
        <v>11</v>
      </c>
      <c r="F10" s="896">
        <v>15</v>
      </c>
      <c r="G10" s="896">
        <v>16</v>
      </c>
      <c r="H10" s="897">
        <v>1</v>
      </c>
      <c r="I10" s="901"/>
      <c r="J10" s="902"/>
      <c r="K10" s="903"/>
      <c r="L10" s="903"/>
      <c r="M10" s="903"/>
      <c r="N10" s="903"/>
      <c r="O10" s="903"/>
      <c r="P10" s="903"/>
      <c r="Q10" s="903"/>
      <c r="R10" s="903"/>
      <c r="S10" s="904"/>
    </row>
    <row r="11" spans="2:19" s="869" customFormat="1" ht="16.5" customHeight="1">
      <c r="B11" s="870"/>
      <c r="C11" s="893" t="s">
        <v>125</v>
      </c>
      <c r="D11" s="894"/>
      <c r="E11" s="895">
        <v>0</v>
      </c>
      <c r="F11" s="896">
        <v>0</v>
      </c>
      <c r="G11" s="896">
        <v>0</v>
      </c>
      <c r="H11" s="897">
        <v>1</v>
      </c>
      <c r="I11" s="901"/>
      <c r="J11" s="902"/>
      <c r="K11" s="903"/>
      <c r="L11" s="903"/>
      <c r="M11" s="903"/>
      <c r="N11" s="903"/>
      <c r="O11" s="903"/>
      <c r="P11" s="903"/>
      <c r="Q11" s="903"/>
      <c r="R11" s="903"/>
      <c r="S11" s="904"/>
    </row>
    <row r="12" spans="2:19" s="869" customFormat="1" ht="16.5" customHeight="1">
      <c r="B12" s="870"/>
      <c r="C12" s="893">
        <v>45</v>
      </c>
      <c r="D12" s="894"/>
      <c r="E12" s="895">
        <v>9</v>
      </c>
      <c r="F12" s="896">
        <v>12</v>
      </c>
      <c r="G12" s="896">
        <v>14</v>
      </c>
      <c r="H12" s="897">
        <v>2</v>
      </c>
      <c r="I12" s="901"/>
      <c r="J12" s="902"/>
      <c r="K12" s="903"/>
      <c r="L12" s="903"/>
      <c r="M12" s="903"/>
      <c r="N12" s="903"/>
      <c r="O12" s="903"/>
      <c r="P12" s="903"/>
      <c r="Q12" s="903"/>
      <c r="R12" s="903"/>
      <c r="S12" s="904"/>
    </row>
    <row r="13" spans="2:19" s="869" customFormat="1" ht="16.5" customHeight="1">
      <c r="B13" s="870"/>
      <c r="C13" s="893">
        <v>53</v>
      </c>
      <c r="D13" s="894"/>
      <c r="E13" s="895">
        <v>3</v>
      </c>
      <c r="F13" s="896">
        <v>4</v>
      </c>
      <c r="G13" s="896">
        <v>4</v>
      </c>
      <c r="H13" s="897">
        <v>0</v>
      </c>
      <c r="I13" s="901"/>
      <c r="J13" s="902"/>
      <c r="K13" s="903"/>
      <c r="L13" s="903"/>
      <c r="M13" s="903"/>
      <c r="N13" s="903"/>
      <c r="O13" s="903"/>
      <c r="P13" s="903"/>
      <c r="Q13" s="903"/>
      <c r="R13" s="903"/>
      <c r="S13" s="904"/>
    </row>
    <row r="14" spans="2:19" s="869" customFormat="1" ht="16.5" customHeight="1">
      <c r="B14" s="870"/>
      <c r="C14" s="893">
        <v>55</v>
      </c>
      <c r="D14" s="894"/>
      <c r="E14" s="895">
        <v>0</v>
      </c>
      <c r="F14" s="896">
        <v>0</v>
      </c>
      <c r="G14" s="896">
        <v>0</v>
      </c>
      <c r="H14" s="897">
        <v>2</v>
      </c>
      <c r="I14" s="901"/>
      <c r="J14" s="902"/>
      <c r="K14" s="903"/>
      <c r="L14" s="903"/>
      <c r="M14" s="903"/>
      <c r="N14" s="903"/>
      <c r="O14" s="903"/>
      <c r="P14" s="903"/>
      <c r="Q14" s="903"/>
      <c r="R14" s="903"/>
      <c r="S14" s="904"/>
    </row>
    <row r="15" spans="2:19" s="869" customFormat="1" ht="16.5" customHeight="1">
      <c r="B15" s="870"/>
      <c r="C15" s="893" t="s">
        <v>126</v>
      </c>
      <c r="D15" s="894"/>
      <c r="E15" s="895">
        <v>13</v>
      </c>
      <c r="F15" s="896">
        <v>18</v>
      </c>
      <c r="G15" s="896">
        <v>20</v>
      </c>
      <c r="H15" s="897">
        <v>3</v>
      </c>
      <c r="I15" s="901"/>
      <c r="J15" s="902"/>
      <c r="K15" s="903"/>
      <c r="L15" s="903"/>
      <c r="M15" s="903"/>
      <c r="N15" s="903"/>
      <c r="O15" s="903"/>
      <c r="P15" s="903"/>
      <c r="Q15" s="903"/>
      <c r="R15" s="903"/>
      <c r="S15" s="904"/>
    </row>
    <row r="16" spans="2:19" ht="16.5" customHeight="1" thickBot="1">
      <c r="B16" s="874"/>
      <c r="C16" s="893">
        <v>62</v>
      </c>
      <c r="D16" s="894"/>
      <c r="E16" s="905">
        <v>4</v>
      </c>
      <c r="F16" s="906">
        <v>4</v>
      </c>
      <c r="G16" s="906">
        <v>4</v>
      </c>
      <c r="H16" s="907">
        <v>0</v>
      </c>
      <c r="I16" s="908"/>
      <c r="J16" s="902"/>
      <c r="K16" s="903"/>
      <c r="L16" s="903"/>
      <c r="M16" s="903"/>
      <c r="N16" s="903"/>
      <c r="O16" s="903"/>
      <c r="P16" s="903"/>
      <c r="Q16" s="903"/>
      <c r="R16" s="903"/>
      <c r="S16" s="904"/>
    </row>
    <row r="17" spans="2:19" ht="16.5" customHeight="1">
      <c r="B17" s="874"/>
      <c r="C17" s="893">
        <v>66</v>
      </c>
      <c r="D17" s="909"/>
      <c r="E17" s="895">
        <v>7</v>
      </c>
      <c r="F17" s="896">
        <v>9</v>
      </c>
      <c r="G17" s="896">
        <v>10</v>
      </c>
      <c r="H17" s="897">
        <v>0</v>
      </c>
      <c r="I17" s="901"/>
      <c r="J17" s="902"/>
      <c r="K17" s="903"/>
      <c r="L17" s="903"/>
      <c r="M17" s="903"/>
      <c r="N17" s="903"/>
      <c r="O17" s="903"/>
      <c r="P17" s="903"/>
      <c r="Q17" s="903"/>
      <c r="R17" s="903"/>
      <c r="S17" s="904"/>
    </row>
    <row r="18" spans="2:19" ht="16.5" customHeight="1">
      <c r="B18" s="874"/>
      <c r="C18" s="893">
        <v>105</v>
      </c>
      <c r="D18" s="894"/>
      <c r="E18" s="895">
        <v>0</v>
      </c>
      <c r="F18" s="896">
        <v>0</v>
      </c>
      <c r="G18" s="896">
        <v>0</v>
      </c>
      <c r="H18" s="897">
        <v>1</v>
      </c>
      <c r="I18" s="901"/>
      <c r="J18" s="902"/>
      <c r="K18" s="903"/>
      <c r="L18" s="903"/>
      <c r="M18" s="903"/>
      <c r="N18" s="903"/>
      <c r="O18" s="903"/>
      <c r="P18" s="903"/>
      <c r="Q18" s="903"/>
      <c r="R18" s="903"/>
      <c r="S18" s="904"/>
    </row>
    <row r="19" spans="2:19" ht="16.5" customHeight="1">
      <c r="B19" s="874"/>
      <c r="C19" s="893">
        <v>265</v>
      </c>
      <c r="D19" s="894"/>
      <c r="E19" s="895">
        <v>3</v>
      </c>
      <c r="F19" s="896">
        <v>3</v>
      </c>
      <c r="G19" s="896">
        <v>3</v>
      </c>
      <c r="H19" s="897">
        <v>0</v>
      </c>
      <c r="I19" s="901"/>
      <c r="J19" s="902"/>
      <c r="K19" s="903"/>
      <c r="L19" s="903"/>
      <c r="M19" s="903"/>
      <c r="N19" s="903"/>
      <c r="O19" s="903"/>
      <c r="P19" s="903"/>
      <c r="Q19" s="903"/>
      <c r="R19" s="903"/>
      <c r="S19" s="904"/>
    </row>
    <row r="20" spans="2:19" ht="16.5" customHeight="1">
      <c r="B20" s="874"/>
      <c r="C20" s="893">
        <v>275</v>
      </c>
      <c r="D20" s="894"/>
      <c r="E20" s="895">
        <v>0</v>
      </c>
      <c r="F20" s="896">
        <v>0</v>
      </c>
      <c r="G20" s="896">
        <v>0</v>
      </c>
      <c r="H20" s="897">
        <v>0</v>
      </c>
      <c r="I20" s="901"/>
      <c r="J20" s="902"/>
      <c r="K20" s="903"/>
      <c r="L20" s="903"/>
      <c r="M20" s="903"/>
      <c r="N20" s="903"/>
      <c r="O20" s="903"/>
      <c r="P20" s="903"/>
      <c r="Q20" s="903"/>
      <c r="R20" s="903"/>
      <c r="S20" s="904"/>
    </row>
    <row r="21" spans="2:19" ht="16.5" customHeight="1">
      <c r="B21" s="874"/>
      <c r="C21" s="910">
        <v>460</v>
      </c>
      <c r="D21" s="911"/>
      <c r="E21" s="895">
        <v>8</v>
      </c>
      <c r="F21" s="896">
        <v>8</v>
      </c>
      <c r="G21" s="896">
        <v>8</v>
      </c>
      <c r="H21" s="897">
        <v>0</v>
      </c>
      <c r="I21" s="901"/>
      <c r="J21" s="902"/>
      <c r="K21" s="903"/>
      <c r="L21" s="903"/>
      <c r="M21" s="903"/>
      <c r="N21" s="903"/>
      <c r="O21" s="903"/>
      <c r="P21" s="903"/>
      <c r="Q21" s="903"/>
      <c r="R21" s="903"/>
      <c r="S21" s="904"/>
    </row>
    <row r="22" spans="2:19" ht="16.5" customHeight="1" hidden="1">
      <c r="B22" s="874"/>
      <c r="C22" s="910"/>
      <c r="D22" s="911"/>
      <c r="E22" s="895"/>
      <c r="F22" s="896"/>
      <c r="G22" s="896"/>
      <c r="H22" s="897"/>
      <c r="I22" s="901"/>
      <c r="J22" s="902"/>
      <c r="K22" s="903"/>
      <c r="L22" s="903"/>
      <c r="M22" s="903"/>
      <c r="N22" s="903"/>
      <c r="O22" s="903"/>
      <c r="P22" s="903"/>
      <c r="Q22" s="903"/>
      <c r="R22" s="903"/>
      <c r="S22" s="904"/>
    </row>
    <row r="23" spans="2:19" ht="16.5" customHeight="1" thickBot="1">
      <c r="B23" s="874"/>
      <c r="C23" s="912"/>
      <c r="D23" s="913"/>
      <c r="E23" s="914"/>
      <c r="F23" s="915"/>
      <c r="G23" s="915"/>
      <c r="H23" s="916"/>
      <c r="I23" s="908"/>
      <c r="J23" s="902"/>
      <c r="K23" s="903"/>
      <c r="L23" s="903"/>
      <c r="M23" s="903"/>
      <c r="N23" s="903"/>
      <c r="O23" s="903"/>
      <c r="P23" s="903"/>
      <c r="Q23" s="903"/>
      <c r="R23" s="903"/>
      <c r="S23" s="904"/>
    </row>
    <row r="24" spans="2:19" ht="16.5" customHeight="1">
      <c r="B24" s="870" t="s">
        <v>128</v>
      </c>
      <c r="C24" s="917"/>
      <c r="D24" s="899"/>
      <c r="E24" s="918">
        <f>SUM(E9:E22)</f>
        <v>67</v>
      </c>
      <c r="F24" s="882">
        <f>SUM(F9:F22)</f>
        <v>85</v>
      </c>
      <c r="G24" s="882">
        <f>SUM(G9:G22)</f>
        <v>93</v>
      </c>
      <c r="H24" s="919">
        <f>SUM(H9:H22)</f>
        <v>10</v>
      </c>
      <c r="I24" s="882"/>
      <c r="J24" s="902"/>
      <c r="K24" s="903"/>
      <c r="L24" s="903"/>
      <c r="M24" s="903"/>
      <c r="N24" s="903"/>
      <c r="O24" s="903"/>
      <c r="P24" s="903"/>
      <c r="Q24" s="903"/>
      <c r="R24" s="903"/>
      <c r="S24" s="904"/>
    </row>
    <row r="25" spans="2:19" ht="16.5" customHeight="1">
      <c r="B25" s="870" t="s">
        <v>129</v>
      </c>
      <c r="C25" s="917"/>
      <c r="D25" s="899"/>
      <c r="E25" s="902">
        <f>E26-E24</f>
        <v>45</v>
      </c>
      <c r="F25" s="903">
        <f>F26-F24</f>
        <v>27</v>
      </c>
      <c r="G25" s="903">
        <f>G26-G24</f>
        <v>19</v>
      </c>
      <c r="H25" s="904"/>
      <c r="I25" s="903"/>
      <c r="J25" s="902"/>
      <c r="K25" s="903"/>
      <c r="L25" s="903"/>
      <c r="M25" s="903"/>
      <c r="N25" s="903"/>
      <c r="O25" s="903"/>
      <c r="P25" s="903"/>
      <c r="Q25" s="903"/>
      <c r="R25" s="903"/>
      <c r="S25" s="904"/>
    </row>
    <row r="26" spans="2:19" ht="16.5" customHeight="1" thickBot="1">
      <c r="B26" s="870" t="s">
        <v>28</v>
      </c>
      <c r="C26" s="917"/>
      <c r="D26" s="899"/>
      <c r="E26" s="920">
        <f>MAX($E$24:$G$24)*0.2+MAX($E$24:$G$24)</f>
        <v>112</v>
      </c>
      <c r="F26" s="921">
        <f>MAX($E$24:$G$24)*0.2+MAX($E$24:$G$24)</f>
        <v>112</v>
      </c>
      <c r="G26" s="921">
        <f>MAX($E$24:$G$24)*0.2+MAX($E$24:$G$24)</f>
        <v>112</v>
      </c>
      <c r="H26" s="922"/>
      <c r="I26" s="921"/>
      <c r="J26" s="902"/>
      <c r="K26" s="903"/>
      <c r="L26" s="903"/>
      <c r="M26" s="903"/>
      <c r="N26" s="903"/>
      <c r="O26" s="903"/>
      <c r="P26" s="903"/>
      <c r="Q26" s="903"/>
      <c r="R26" s="903"/>
      <c r="S26" s="904"/>
    </row>
    <row r="27" spans="2:19" ht="16.5" customHeight="1" thickBot="1">
      <c r="B27" s="870" t="s">
        <v>130</v>
      </c>
      <c r="C27" s="923"/>
      <c r="D27" s="903"/>
      <c r="E27" s="903"/>
      <c r="F27" s="924"/>
      <c r="G27" s="903"/>
      <c r="H27" s="903"/>
      <c r="I27" s="903"/>
      <c r="J27" s="925"/>
      <c r="K27" s="926"/>
      <c r="L27" s="926"/>
      <c r="M27" s="926"/>
      <c r="N27" s="926"/>
      <c r="O27" s="927"/>
      <c r="P27" s="928"/>
      <c r="Q27" s="928"/>
      <c r="R27" s="928"/>
      <c r="S27" s="929"/>
    </row>
    <row r="28" spans="2:19" ht="16.5" customHeight="1">
      <c r="B28" s="870"/>
      <c r="C28" s="923"/>
      <c r="D28" s="903"/>
      <c r="E28" s="903"/>
      <c r="F28" s="924"/>
      <c r="G28" s="903"/>
      <c r="H28" s="903"/>
      <c r="I28" s="903"/>
      <c r="J28" s="930"/>
      <c r="K28" s="931"/>
      <c r="L28" s="931"/>
      <c r="M28" s="931"/>
      <c r="N28" s="931"/>
      <c r="O28" s="931"/>
      <c r="P28" s="931"/>
      <c r="Q28" s="931"/>
      <c r="R28" s="931"/>
      <c r="S28" s="931"/>
    </row>
    <row r="29" spans="2:19" s="932" customFormat="1" ht="16.5" customHeight="1" thickBot="1">
      <c r="B29" s="870" t="s">
        <v>224</v>
      </c>
      <c r="C29" s="923"/>
      <c r="D29" s="903"/>
      <c r="E29" s="903"/>
      <c r="F29" s="903"/>
      <c r="G29" s="903"/>
      <c r="H29" s="903"/>
      <c r="I29" s="903"/>
      <c r="J29" s="876"/>
      <c r="K29" s="876"/>
      <c r="L29" s="876"/>
      <c r="M29" s="876"/>
      <c r="N29" s="876"/>
      <c r="O29" s="876"/>
      <c r="P29" s="876"/>
      <c r="Q29" s="876"/>
      <c r="R29" s="876"/>
      <c r="S29" s="876"/>
    </row>
    <row r="30" spans="2:19" s="932" customFormat="1" ht="16.5" customHeight="1" thickBot="1">
      <c r="B30" s="870"/>
      <c r="C30" s="1578" t="s">
        <v>230</v>
      </c>
      <c r="D30" s="1579"/>
      <c r="E30" s="1579"/>
      <c r="F30" s="1579"/>
      <c r="G30" s="1579"/>
      <c r="H30" s="1579"/>
      <c r="I30" s="1579"/>
      <c r="J30" s="1579"/>
      <c r="K30" s="1579"/>
      <c r="L30" s="1579"/>
      <c r="M30" s="1579"/>
      <c r="N30" s="1579"/>
      <c r="O30" s="1579"/>
      <c r="P30" s="1579"/>
      <c r="Q30" s="1579"/>
      <c r="R30" s="1579"/>
      <c r="S30" s="1580"/>
    </row>
    <row r="31" spans="2:19" s="932" customFormat="1" ht="16.5" customHeight="1" hidden="1" thickBot="1">
      <c r="B31" s="933"/>
      <c r="C31" s="1403" t="s">
        <v>230</v>
      </c>
      <c r="D31" s="933"/>
      <c r="E31" s="933"/>
      <c r="F31" s="933"/>
      <c r="G31" s="933"/>
      <c r="H31" s="933"/>
      <c r="I31" s="933"/>
      <c r="J31" s="933"/>
      <c r="K31" s="933"/>
      <c r="L31" s="933"/>
      <c r="M31" s="933"/>
      <c r="N31" s="933"/>
      <c r="O31" s="933"/>
      <c r="P31" s="933"/>
      <c r="Q31" s="933"/>
      <c r="R31" s="933"/>
      <c r="S31" s="933"/>
    </row>
    <row r="32" spans="1:19" s="932" customFormat="1" ht="16.5" customHeight="1" hidden="1">
      <c r="A32" s="934"/>
      <c r="B32" s="933"/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3"/>
      <c r="P32" s="933"/>
      <c r="Q32" s="933"/>
      <c r="R32" s="933"/>
      <c r="S32" s="933"/>
    </row>
    <row r="33" spans="1:19" s="932" customFormat="1" ht="16.5" customHeight="1">
      <c r="A33" s="934"/>
      <c r="B33" s="933"/>
      <c r="C33" s="933"/>
      <c r="D33" s="933"/>
      <c r="E33" s="933"/>
      <c r="F33" s="933"/>
      <c r="G33" s="933"/>
      <c r="H33" s="933"/>
      <c r="I33" s="933"/>
      <c r="J33" s="933"/>
      <c r="K33" s="933"/>
      <c r="L33" s="933"/>
      <c r="M33" s="933"/>
      <c r="N33" s="933"/>
      <c r="O33" s="933"/>
      <c r="P33" s="933"/>
      <c r="Q33" s="933"/>
      <c r="R33" s="933"/>
      <c r="S33" s="933"/>
    </row>
    <row r="34" spans="2:19" s="932" customFormat="1" ht="16.5" customHeight="1" thickBot="1">
      <c r="B34" s="870" t="s">
        <v>225</v>
      </c>
      <c r="C34" s="875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6"/>
      <c r="Q34" s="876"/>
      <c r="R34" s="876"/>
      <c r="S34" s="876"/>
    </row>
    <row r="35" spans="2:19" s="932" customFormat="1" ht="16.5" customHeight="1" thickBot="1">
      <c r="B35" s="874"/>
      <c r="C35" s="879"/>
      <c r="D35" s="880"/>
      <c r="E35" s="1578" t="s">
        <v>86</v>
      </c>
      <c r="F35" s="1579"/>
      <c r="G35" s="1579"/>
      <c r="H35" s="1580"/>
      <c r="I35" s="882"/>
      <c r="J35" s="1581"/>
      <c r="K35" s="1582"/>
      <c r="L35" s="1582"/>
      <c r="M35" s="1582"/>
      <c r="N35" s="1582"/>
      <c r="O35" s="1582"/>
      <c r="P35" s="1582"/>
      <c r="Q35" s="1582"/>
      <c r="R35" s="1582"/>
      <c r="S35" s="1583"/>
    </row>
    <row r="36" spans="2:19" s="932" customFormat="1" ht="16.5" customHeight="1" thickBot="1">
      <c r="B36" s="870"/>
      <c r="C36" s="884" t="s">
        <v>135</v>
      </c>
      <c r="D36" s="935"/>
      <c r="E36" s="886" t="s">
        <v>88</v>
      </c>
      <c r="F36" s="887" t="s">
        <v>89</v>
      </c>
      <c r="G36" s="887" t="s">
        <v>90</v>
      </c>
      <c r="H36" s="936" t="s">
        <v>91</v>
      </c>
      <c r="I36" s="881"/>
      <c r="J36" s="890"/>
      <c r="K36" s="891"/>
      <c r="L36" s="891"/>
      <c r="M36" s="891"/>
      <c r="N36" s="891"/>
      <c r="O36" s="891"/>
      <c r="P36" s="891"/>
      <c r="Q36" s="891"/>
      <c r="R36" s="891"/>
      <c r="S36" s="892"/>
    </row>
    <row r="37" spans="2:19" s="932" customFormat="1" ht="16.5" customHeight="1" hidden="1" thickBot="1">
      <c r="B37" s="870"/>
      <c r="C37" s="937"/>
      <c r="D37" s="938"/>
      <c r="E37" s="939"/>
      <c r="F37" s="940"/>
      <c r="G37" s="940"/>
      <c r="H37" s="941"/>
      <c r="I37" s="942"/>
      <c r="J37" s="890"/>
      <c r="K37" s="891"/>
      <c r="L37" s="891"/>
      <c r="M37" s="891"/>
      <c r="N37" s="891"/>
      <c r="O37" s="891"/>
      <c r="P37" s="891"/>
      <c r="Q37" s="891"/>
      <c r="R37" s="891"/>
      <c r="S37" s="892"/>
    </row>
    <row r="38" spans="2:19" s="932" customFormat="1" ht="16.5" customHeight="1" hidden="1" thickBot="1">
      <c r="B38" s="870"/>
      <c r="C38" s="943"/>
      <c r="D38" s="944"/>
      <c r="E38" s="945"/>
      <c r="F38" s="946"/>
      <c r="G38" s="946"/>
      <c r="H38" s="947"/>
      <c r="I38" s="942"/>
      <c r="J38" s="890"/>
      <c r="K38" s="948"/>
      <c r="L38" s="948"/>
      <c r="M38" s="948"/>
      <c r="N38" s="948"/>
      <c r="O38" s="948"/>
      <c r="P38" s="948"/>
      <c r="Q38" s="948"/>
      <c r="R38" s="948"/>
      <c r="S38" s="904"/>
    </row>
    <row r="39" spans="2:19" s="932" customFormat="1" ht="16.5" customHeight="1" thickBot="1">
      <c r="B39" s="870"/>
      <c r="C39" s="949">
        <v>745</v>
      </c>
      <c r="D39" s="950"/>
      <c r="E39" s="895">
        <v>7</v>
      </c>
      <c r="F39" s="896">
        <v>7</v>
      </c>
      <c r="G39" s="896">
        <v>7</v>
      </c>
      <c r="H39" s="897">
        <v>0</v>
      </c>
      <c r="I39" s="942"/>
      <c r="J39" s="890"/>
      <c r="K39" s="948"/>
      <c r="L39" s="948"/>
      <c r="M39" s="948"/>
      <c r="N39" s="948"/>
      <c r="O39" s="948"/>
      <c r="P39" s="948"/>
      <c r="Q39" s="948"/>
      <c r="R39" s="948"/>
      <c r="S39" s="904"/>
    </row>
    <row r="40" spans="2:19" s="932" customFormat="1" ht="16.5" customHeight="1" hidden="1" thickBot="1">
      <c r="B40" s="870"/>
      <c r="C40" s="951"/>
      <c r="D40" s="952"/>
      <c r="E40" s="953"/>
      <c r="F40" s="954"/>
      <c r="G40" s="954"/>
      <c r="H40" s="950"/>
      <c r="I40" s="933"/>
      <c r="J40" s="890"/>
      <c r="K40" s="948"/>
      <c r="L40" s="948"/>
      <c r="M40" s="948"/>
      <c r="N40" s="948"/>
      <c r="O40" s="948"/>
      <c r="P40" s="948"/>
      <c r="Q40" s="948"/>
      <c r="R40" s="948"/>
      <c r="S40" s="904"/>
    </row>
    <row r="41" spans="2:19" s="932" customFormat="1" ht="16.5" customHeight="1">
      <c r="B41" s="955" t="s">
        <v>128</v>
      </c>
      <c r="C41" s="917"/>
      <c r="D41" s="899"/>
      <c r="E41" s="918">
        <f>SUM(E37:E40)</f>
        <v>7</v>
      </c>
      <c r="F41" s="882">
        <f>SUM(F37:F40)</f>
        <v>7</v>
      </c>
      <c r="G41" s="882">
        <f>SUM(G37:G40)</f>
        <v>7</v>
      </c>
      <c r="H41" s="919">
        <f>SUM(H37:H40)</f>
        <v>0</v>
      </c>
      <c r="I41" s="903"/>
      <c r="J41" s="956"/>
      <c r="K41" s="899"/>
      <c r="L41" s="899"/>
      <c r="M41" s="899"/>
      <c r="N41" s="899"/>
      <c r="O41" s="899"/>
      <c r="P41" s="899"/>
      <c r="Q41" s="899"/>
      <c r="R41" s="899"/>
      <c r="S41" s="904"/>
    </row>
    <row r="42" spans="2:19" s="932" customFormat="1" ht="16.5" customHeight="1">
      <c r="B42" s="955" t="s">
        <v>129</v>
      </c>
      <c r="C42" s="957"/>
      <c r="D42" s="899"/>
      <c r="E42" s="902">
        <f>E43-E41</f>
        <v>1</v>
      </c>
      <c r="F42" s="903">
        <f>F43-F41</f>
        <v>1</v>
      </c>
      <c r="G42" s="903">
        <f>G43-G41</f>
        <v>1</v>
      </c>
      <c r="H42" s="904"/>
      <c r="I42" s="903"/>
      <c r="J42" s="956"/>
      <c r="K42" s="899"/>
      <c r="L42" s="899"/>
      <c r="M42" s="899"/>
      <c r="N42" s="899"/>
      <c r="O42" s="899"/>
      <c r="P42" s="903"/>
      <c r="Q42" s="899"/>
      <c r="R42" s="899"/>
      <c r="S42" s="958"/>
    </row>
    <row r="43" spans="2:19" s="932" customFormat="1" ht="16.5" customHeight="1" thickBot="1">
      <c r="B43" s="955" t="s">
        <v>28</v>
      </c>
      <c r="C43" s="957"/>
      <c r="D43" s="899"/>
      <c r="E43" s="920">
        <f>MAX($E$41:$G$41)*0.2+MAX($E$41:$G$41)</f>
        <v>8</v>
      </c>
      <c r="F43" s="921">
        <f>MAX($E$41:$G$41)*0.2+MAX($E$41:$G$41)</f>
        <v>8</v>
      </c>
      <c r="G43" s="921">
        <f>MAX($E$41:$G$41)*0.2+MAX($E$41:$G$41)</f>
        <v>8</v>
      </c>
      <c r="H43" s="922"/>
      <c r="I43" s="921"/>
      <c r="J43" s="902"/>
      <c r="K43" s="899"/>
      <c r="L43" s="899"/>
      <c r="M43" s="899"/>
      <c r="N43" s="899"/>
      <c r="O43" s="899"/>
      <c r="P43" s="903"/>
      <c r="Q43" s="903"/>
      <c r="R43" s="903"/>
      <c r="S43" s="904"/>
    </row>
    <row r="44" spans="2:19" s="932" customFormat="1" ht="16.5" customHeight="1" thickBot="1">
      <c r="B44" s="959" t="s">
        <v>130</v>
      </c>
      <c r="C44" s="917"/>
      <c r="D44" s="899"/>
      <c r="E44" s="903"/>
      <c r="F44" s="903"/>
      <c r="G44" s="903"/>
      <c r="H44" s="903"/>
      <c r="I44" s="903"/>
      <c r="J44" s="960"/>
      <c r="K44" s="961"/>
      <c r="L44" s="961"/>
      <c r="M44" s="961"/>
      <c r="N44" s="961"/>
      <c r="O44" s="961"/>
      <c r="P44" s="928"/>
      <c r="Q44" s="928"/>
      <c r="R44" s="928"/>
      <c r="S44" s="962"/>
    </row>
    <row r="45" spans="2:19" s="932" customFormat="1" ht="16.5" customHeight="1">
      <c r="B45" s="963"/>
      <c r="C45" s="917"/>
      <c r="D45" s="899"/>
      <c r="E45" s="903"/>
      <c r="F45" s="903"/>
      <c r="G45" s="903"/>
      <c r="H45" s="903"/>
      <c r="I45" s="903"/>
      <c r="J45" s="899"/>
      <c r="K45" s="899"/>
      <c r="L45" s="899"/>
      <c r="M45" s="899"/>
      <c r="N45" s="899"/>
      <c r="O45" s="899"/>
      <c r="P45" s="899"/>
      <c r="Q45" s="899"/>
      <c r="R45" s="899"/>
      <c r="S45" s="899"/>
    </row>
    <row r="46" spans="2:19" s="932" customFormat="1" ht="16.5" customHeight="1">
      <c r="B46" s="963"/>
      <c r="C46" s="917"/>
      <c r="D46" s="899"/>
      <c r="E46" s="903"/>
      <c r="F46" s="903"/>
      <c r="G46" s="903"/>
      <c r="H46" s="903"/>
      <c r="I46" s="903"/>
      <c r="J46" s="876"/>
      <c r="K46" s="876"/>
      <c r="L46" s="876"/>
      <c r="M46" s="876"/>
      <c r="N46" s="876"/>
      <c r="O46" s="876"/>
      <c r="P46" s="876"/>
      <c r="Q46" s="876"/>
      <c r="R46" s="876"/>
      <c r="S46" s="876"/>
    </row>
    <row r="47" spans="2:19" s="932" customFormat="1" ht="16.5" customHeight="1" thickBot="1">
      <c r="B47" s="963" t="s">
        <v>226</v>
      </c>
      <c r="C47" s="917"/>
      <c r="D47" s="899"/>
      <c r="E47" s="903"/>
      <c r="F47" s="903"/>
      <c r="G47" s="903"/>
      <c r="H47" s="903"/>
      <c r="I47" s="903"/>
      <c r="J47" s="964"/>
      <c r="K47" s="964"/>
      <c r="L47" s="964"/>
      <c r="M47" s="964"/>
      <c r="N47" s="964"/>
      <c r="O47" s="964"/>
      <c r="P47" s="964"/>
      <c r="Q47" s="964"/>
      <c r="R47" s="965"/>
      <c r="S47" s="964"/>
    </row>
    <row r="48" spans="2:19" s="932" customFormat="1" ht="16.5" customHeight="1" thickBot="1">
      <c r="B48" s="963"/>
      <c r="C48" s="917"/>
      <c r="D48" s="899"/>
      <c r="E48" s="1578" t="s">
        <v>138</v>
      </c>
      <c r="F48" s="1579"/>
      <c r="G48" s="1579"/>
      <c r="H48" s="1580"/>
      <c r="I48" s="903"/>
      <c r="J48" s="1581"/>
      <c r="K48" s="1582"/>
      <c r="L48" s="1582"/>
      <c r="M48" s="1582"/>
      <c r="N48" s="1582"/>
      <c r="O48" s="1582"/>
      <c r="P48" s="1582"/>
      <c r="Q48" s="1582"/>
      <c r="R48" s="1582"/>
      <c r="S48" s="1583"/>
    </row>
    <row r="49" spans="2:19" s="932" customFormat="1" ht="16.5" customHeight="1" thickBot="1">
      <c r="B49" s="963"/>
      <c r="C49" s="966"/>
      <c r="D49" s="966"/>
      <c r="E49" s="967" t="s">
        <v>88</v>
      </c>
      <c r="F49" s="968" t="s">
        <v>89</v>
      </c>
      <c r="G49" s="968" t="s">
        <v>90</v>
      </c>
      <c r="H49" s="969" t="s">
        <v>91</v>
      </c>
      <c r="I49" s="970"/>
      <c r="J49" s="890"/>
      <c r="K49" s="891"/>
      <c r="L49" s="891"/>
      <c r="M49" s="891"/>
      <c r="N49" s="891"/>
      <c r="O49" s="891"/>
      <c r="P49" s="891"/>
      <c r="Q49" s="891"/>
      <c r="R49" s="891"/>
      <c r="S49" s="892"/>
    </row>
    <row r="50" spans="2:19" s="932" customFormat="1" ht="16.5" customHeight="1">
      <c r="B50" s="971" t="s">
        <v>128</v>
      </c>
      <c r="C50" s="971"/>
      <c r="D50" s="933"/>
      <c r="E50" s="918">
        <f>E24+E41</f>
        <v>74</v>
      </c>
      <c r="F50" s="882">
        <f>F24+F41</f>
        <v>92</v>
      </c>
      <c r="G50" s="882">
        <f>G24+G41</f>
        <v>100</v>
      </c>
      <c r="H50" s="919">
        <f>H24+H41</f>
        <v>10</v>
      </c>
      <c r="I50" s="903"/>
      <c r="J50" s="956"/>
      <c r="K50" s="899"/>
      <c r="L50" s="899"/>
      <c r="M50" s="899"/>
      <c r="N50" s="899"/>
      <c r="O50" s="899"/>
      <c r="P50" s="899"/>
      <c r="Q50" s="899"/>
      <c r="R50" s="899"/>
      <c r="S50" s="904"/>
    </row>
    <row r="51" spans="2:19" s="932" customFormat="1" ht="16.5" customHeight="1">
      <c r="B51" s="955" t="s">
        <v>129</v>
      </c>
      <c r="C51" s="917"/>
      <c r="D51" s="903"/>
      <c r="E51" s="902">
        <f>E52-E50</f>
        <v>46</v>
      </c>
      <c r="F51" s="903">
        <f>F52-F50</f>
        <v>28</v>
      </c>
      <c r="G51" s="903">
        <f>G52-G50</f>
        <v>20</v>
      </c>
      <c r="H51" s="904"/>
      <c r="I51" s="903"/>
      <c r="J51" s="956"/>
      <c r="K51" s="899"/>
      <c r="L51" s="899"/>
      <c r="M51" s="899"/>
      <c r="N51" s="899"/>
      <c r="O51" s="899"/>
      <c r="P51" s="899"/>
      <c r="Q51" s="899"/>
      <c r="R51" s="899"/>
      <c r="S51" s="904"/>
    </row>
    <row r="52" spans="2:19" s="932" customFormat="1" ht="16.5" customHeight="1" thickBot="1">
      <c r="B52" s="955" t="s">
        <v>28</v>
      </c>
      <c r="C52" s="917"/>
      <c r="D52" s="899"/>
      <c r="E52" s="920">
        <f>E26+E43</f>
        <v>120</v>
      </c>
      <c r="F52" s="921">
        <f>F26+F43</f>
        <v>120</v>
      </c>
      <c r="G52" s="921">
        <f>G26+G43</f>
        <v>120</v>
      </c>
      <c r="H52" s="922"/>
      <c r="I52" s="903"/>
      <c r="J52" s="956"/>
      <c r="K52" s="899"/>
      <c r="L52" s="899"/>
      <c r="M52" s="899"/>
      <c r="N52" s="899"/>
      <c r="O52" s="899"/>
      <c r="P52" s="903"/>
      <c r="Q52" s="899"/>
      <c r="R52" s="899"/>
      <c r="S52" s="958"/>
    </row>
    <row r="53" spans="2:19" s="932" customFormat="1" ht="16.5" customHeight="1" thickBot="1">
      <c r="B53" s="959" t="s">
        <v>130</v>
      </c>
      <c r="C53" s="957"/>
      <c r="D53" s="972"/>
      <c r="E53" s="903"/>
      <c r="F53" s="903"/>
      <c r="G53" s="903"/>
      <c r="H53" s="903"/>
      <c r="I53" s="901"/>
      <c r="J53" s="925"/>
      <c r="K53" s="928"/>
      <c r="L53" s="928"/>
      <c r="M53" s="928"/>
      <c r="N53" s="928"/>
      <c r="O53" s="928"/>
      <c r="P53" s="928"/>
      <c r="Q53" s="928"/>
      <c r="R53" s="928"/>
      <c r="S53" s="929"/>
    </row>
    <row r="54" spans="2:19" ht="16.5" customHeight="1">
      <c r="B54" s="973"/>
      <c r="C54" s="923"/>
      <c r="D54" s="903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6"/>
      <c r="Q54" s="876"/>
      <c r="R54" s="876"/>
      <c r="S54" s="876"/>
    </row>
    <row r="55" spans="2:19" ht="16.5" customHeight="1" hidden="1">
      <c r="B55" s="874"/>
      <c r="C55" s="875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</row>
    <row r="56" spans="2:19" ht="16.5" customHeight="1" hidden="1">
      <c r="B56" s="874" t="s">
        <v>78</v>
      </c>
      <c r="C56" s="875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</row>
    <row r="57" spans="2:19" ht="16.5" customHeight="1" hidden="1">
      <c r="B57" s="874"/>
      <c r="C57" s="875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</row>
    <row r="58" spans="2:19" ht="16.5" customHeight="1" hidden="1">
      <c r="B58" s="874"/>
      <c r="C58" s="875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974"/>
      <c r="Q58" s="876"/>
      <c r="R58" s="876"/>
      <c r="S58" s="876"/>
    </row>
    <row r="59" spans="2:19" ht="16.5" customHeight="1">
      <c r="B59" s="874"/>
      <c r="C59" s="875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</row>
    <row r="60" spans="2:19" ht="16.5" customHeight="1" hidden="1">
      <c r="B60" s="874" t="s">
        <v>147</v>
      </c>
      <c r="C60" s="875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</row>
    <row r="61" spans="2:19" ht="16.5" customHeight="1">
      <c r="B61" s="874"/>
      <c r="C61" s="875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</row>
    <row r="62" spans="2:19" ht="16.5" customHeight="1">
      <c r="B62" s="870" t="s">
        <v>118</v>
      </c>
      <c r="C62" s="871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</row>
    <row r="63" spans="2:19" ht="16.5" customHeight="1">
      <c r="B63" s="870" t="s">
        <v>257</v>
      </c>
      <c r="C63" s="871"/>
      <c r="D63" s="872"/>
      <c r="E63" s="872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</row>
    <row r="64" spans="2:19" ht="16.5" customHeight="1">
      <c r="B64" s="874"/>
      <c r="C64" s="875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</row>
    <row r="65" spans="2:19" ht="16.5" customHeight="1">
      <c r="B65" s="870" t="s">
        <v>141</v>
      </c>
      <c r="C65" s="875"/>
      <c r="D65" s="876"/>
      <c r="E65" s="876"/>
      <c r="F65" s="876"/>
      <c r="G65" s="876"/>
      <c r="H65" s="876"/>
      <c r="I65" s="876"/>
      <c r="J65" s="876"/>
      <c r="K65" s="975"/>
      <c r="L65" s="975"/>
      <c r="M65" s="975"/>
      <c r="N65" s="975"/>
      <c r="O65" s="975"/>
      <c r="P65" s="975"/>
      <c r="Q65" s="975"/>
      <c r="R65" s="975"/>
      <c r="S65" s="975"/>
    </row>
    <row r="66" spans="2:19" ht="16.5" customHeight="1">
      <c r="B66" s="874"/>
      <c r="C66" s="875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</row>
    <row r="67" spans="2:19" ht="16.5" customHeight="1" thickBot="1">
      <c r="B67" s="870" t="s">
        <v>222</v>
      </c>
      <c r="C67" s="875"/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6"/>
      <c r="Q67" s="876"/>
      <c r="R67" s="876"/>
      <c r="S67" s="876"/>
    </row>
    <row r="68" spans="2:19" ht="16.5" customHeight="1" thickBot="1">
      <c r="B68" s="874"/>
      <c r="C68" s="879"/>
      <c r="D68" s="880"/>
      <c r="E68" s="1578" t="s">
        <v>86</v>
      </c>
      <c r="F68" s="1579"/>
      <c r="G68" s="1579"/>
      <c r="H68" s="1580"/>
      <c r="I68" s="882"/>
      <c r="J68" s="1581"/>
      <c r="K68" s="1582"/>
      <c r="L68" s="1582"/>
      <c r="M68" s="1582"/>
      <c r="N68" s="1582"/>
      <c r="O68" s="1582"/>
      <c r="P68" s="1582"/>
      <c r="Q68" s="1582"/>
      <c r="R68" s="1582"/>
      <c r="S68" s="1583"/>
    </row>
    <row r="69" spans="2:19" ht="16.5" customHeight="1" thickBot="1">
      <c r="B69" s="870"/>
      <c r="C69" s="976" t="s">
        <v>135</v>
      </c>
      <c r="D69" s="891"/>
      <c r="E69" s="886" t="s">
        <v>88</v>
      </c>
      <c r="F69" s="887" t="s">
        <v>89</v>
      </c>
      <c r="G69" s="887" t="s">
        <v>90</v>
      </c>
      <c r="H69" s="888" t="s">
        <v>91</v>
      </c>
      <c r="I69" s="889"/>
      <c r="J69" s="890"/>
      <c r="K69" s="948"/>
      <c r="L69" s="948"/>
      <c r="M69" s="948"/>
      <c r="N69" s="948"/>
      <c r="O69" s="948"/>
      <c r="P69" s="948"/>
      <c r="Q69" s="948"/>
      <c r="R69" s="948"/>
      <c r="S69" s="892"/>
    </row>
    <row r="70" spans="2:19" ht="16.5" customHeight="1">
      <c r="B70" s="874"/>
      <c r="C70" s="977" t="s">
        <v>123</v>
      </c>
      <c r="D70" s="978"/>
      <c r="E70" s="979">
        <v>4</v>
      </c>
      <c r="F70" s="896">
        <v>5</v>
      </c>
      <c r="G70" s="896">
        <v>5</v>
      </c>
      <c r="H70" s="897">
        <v>0</v>
      </c>
      <c r="I70" s="898"/>
      <c r="J70" s="956"/>
      <c r="K70" s="899"/>
      <c r="L70" s="899"/>
      <c r="M70" s="899"/>
      <c r="N70" s="899"/>
      <c r="O70" s="899"/>
      <c r="P70" s="899"/>
      <c r="Q70" s="899"/>
      <c r="R70" s="899"/>
      <c r="S70" s="900"/>
    </row>
    <row r="71" spans="2:19" ht="16.5" customHeight="1">
      <c r="B71" s="874"/>
      <c r="C71" s="980" t="s">
        <v>125</v>
      </c>
      <c r="D71" s="981"/>
      <c r="E71" s="979">
        <v>12</v>
      </c>
      <c r="F71" s="896">
        <v>20</v>
      </c>
      <c r="G71" s="896">
        <v>20</v>
      </c>
      <c r="H71" s="897">
        <v>0</v>
      </c>
      <c r="I71" s="901"/>
      <c r="J71" s="902"/>
      <c r="K71" s="903"/>
      <c r="L71" s="903"/>
      <c r="M71" s="903"/>
      <c r="N71" s="903"/>
      <c r="O71" s="903"/>
      <c r="P71" s="903"/>
      <c r="Q71" s="903"/>
      <c r="R71" s="903"/>
      <c r="S71" s="904"/>
    </row>
    <row r="72" spans="2:19" ht="16.5" customHeight="1">
      <c r="B72" s="874"/>
      <c r="C72" s="980" t="s">
        <v>142</v>
      </c>
      <c r="D72" s="981"/>
      <c r="E72" s="979">
        <v>8</v>
      </c>
      <c r="F72" s="896">
        <v>8</v>
      </c>
      <c r="G72" s="896">
        <v>8</v>
      </c>
      <c r="H72" s="897">
        <v>0</v>
      </c>
      <c r="I72" s="901"/>
      <c r="J72" s="902"/>
      <c r="K72" s="903"/>
      <c r="L72" s="903"/>
      <c r="M72" s="903"/>
      <c r="N72" s="903"/>
      <c r="O72" s="903"/>
      <c r="P72" s="903"/>
      <c r="Q72" s="903"/>
      <c r="R72" s="903"/>
      <c r="S72" s="904"/>
    </row>
    <row r="73" spans="2:19" ht="16.5" customHeight="1">
      <c r="B73" s="874"/>
      <c r="C73" s="980" t="s">
        <v>350</v>
      </c>
      <c r="D73" s="981"/>
      <c r="E73" s="979">
        <v>1</v>
      </c>
      <c r="F73" s="896">
        <v>2</v>
      </c>
      <c r="G73" s="896">
        <v>2</v>
      </c>
      <c r="H73" s="897">
        <v>0</v>
      </c>
      <c r="I73" s="901"/>
      <c r="J73" s="902"/>
      <c r="K73" s="903"/>
      <c r="L73" s="903"/>
      <c r="M73" s="903"/>
      <c r="N73" s="903"/>
      <c r="O73" s="903"/>
      <c r="P73" s="903"/>
      <c r="Q73" s="903"/>
      <c r="R73" s="903"/>
      <c r="S73" s="904"/>
    </row>
    <row r="74" spans="2:19" ht="16.5" customHeight="1" hidden="1">
      <c r="B74" s="874"/>
      <c r="C74" s="980">
        <v>65</v>
      </c>
      <c r="D74" s="981"/>
      <c r="E74" s="979">
        <v>2</v>
      </c>
      <c r="F74" s="896">
        <v>2</v>
      </c>
      <c r="G74" s="896">
        <v>2</v>
      </c>
      <c r="H74" s="897">
        <v>0</v>
      </c>
      <c r="I74" s="901"/>
      <c r="J74" s="902"/>
      <c r="K74" s="903"/>
      <c r="L74" s="903"/>
      <c r="M74" s="903"/>
      <c r="N74" s="903"/>
      <c r="O74" s="903"/>
      <c r="P74" s="903"/>
      <c r="Q74" s="903"/>
      <c r="R74" s="903"/>
      <c r="S74" s="904"/>
    </row>
    <row r="75" spans="2:19" ht="16.5" customHeight="1">
      <c r="B75" s="874"/>
      <c r="C75" s="980">
        <v>66</v>
      </c>
      <c r="D75" s="981"/>
      <c r="E75" s="979">
        <v>3</v>
      </c>
      <c r="F75" s="896">
        <v>4</v>
      </c>
      <c r="G75" s="896">
        <v>4</v>
      </c>
      <c r="H75" s="897">
        <v>0</v>
      </c>
      <c r="I75" s="901"/>
      <c r="J75" s="902"/>
      <c r="K75" s="903"/>
      <c r="L75" s="903"/>
      <c r="M75" s="903"/>
      <c r="N75" s="903"/>
      <c r="O75" s="903"/>
      <c r="P75" s="903"/>
      <c r="Q75" s="903"/>
      <c r="R75" s="903"/>
      <c r="S75" s="904"/>
    </row>
    <row r="76" spans="2:19" ht="16.5" customHeight="1">
      <c r="B76" s="874"/>
      <c r="C76" s="980">
        <v>102</v>
      </c>
      <c r="D76" s="981"/>
      <c r="E76" s="979">
        <v>3</v>
      </c>
      <c r="F76" s="896">
        <v>3</v>
      </c>
      <c r="G76" s="896">
        <v>3</v>
      </c>
      <c r="H76" s="897">
        <v>0</v>
      </c>
      <c r="I76" s="901"/>
      <c r="J76" s="902"/>
      <c r="K76" s="903"/>
      <c r="L76" s="903"/>
      <c r="M76" s="903"/>
      <c r="N76" s="903"/>
      <c r="O76" s="903"/>
      <c r="P76" s="903"/>
      <c r="Q76" s="903"/>
      <c r="R76" s="903"/>
      <c r="S76" s="904"/>
    </row>
    <row r="77" spans="2:19" ht="16.5" customHeight="1">
      <c r="B77" s="874"/>
      <c r="C77" s="980">
        <v>105</v>
      </c>
      <c r="D77" s="981"/>
      <c r="E77" s="979">
        <v>8</v>
      </c>
      <c r="F77" s="896">
        <v>10</v>
      </c>
      <c r="G77" s="896">
        <v>10</v>
      </c>
      <c r="H77" s="897">
        <v>0</v>
      </c>
      <c r="I77" s="901"/>
      <c r="J77" s="902"/>
      <c r="K77" s="903"/>
      <c r="L77" s="903"/>
      <c r="M77" s="903"/>
      <c r="N77" s="903"/>
      <c r="O77" s="903"/>
      <c r="P77" s="903"/>
      <c r="Q77" s="903"/>
      <c r="R77" s="903"/>
      <c r="S77" s="904"/>
    </row>
    <row r="78" spans="2:19" ht="16.5" customHeight="1">
      <c r="B78" s="874"/>
      <c r="C78" s="980">
        <v>121</v>
      </c>
      <c r="D78" s="981"/>
      <c r="E78" s="979">
        <v>5</v>
      </c>
      <c r="F78" s="896">
        <v>5</v>
      </c>
      <c r="G78" s="896">
        <v>5</v>
      </c>
      <c r="H78" s="897">
        <v>0</v>
      </c>
      <c r="I78" s="901"/>
      <c r="J78" s="902"/>
      <c r="K78" s="903"/>
      <c r="L78" s="903"/>
      <c r="M78" s="903"/>
      <c r="N78" s="903"/>
      <c r="O78" s="903"/>
      <c r="P78" s="903"/>
      <c r="Q78" s="903"/>
      <c r="R78" s="903"/>
      <c r="S78" s="904"/>
    </row>
    <row r="79" spans="2:19" ht="16.5" customHeight="1">
      <c r="B79" s="874"/>
      <c r="C79" s="980">
        <v>200</v>
      </c>
      <c r="D79" s="981"/>
      <c r="E79" s="979">
        <v>6</v>
      </c>
      <c r="F79" s="896">
        <v>9</v>
      </c>
      <c r="G79" s="896">
        <v>10</v>
      </c>
      <c r="H79" s="897">
        <v>0</v>
      </c>
      <c r="I79" s="901"/>
      <c r="J79" s="902"/>
      <c r="K79" s="903"/>
      <c r="L79" s="903"/>
      <c r="M79" s="903"/>
      <c r="N79" s="903"/>
      <c r="O79" s="903"/>
      <c r="P79" s="903"/>
      <c r="Q79" s="903"/>
      <c r="R79" s="903"/>
      <c r="S79" s="904"/>
    </row>
    <row r="80" spans="2:19" ht="16.5" customHeight="1">
      <c r="B80" s="874"/>
      <c r="C80" s="980">
        <v>611</v>
      </c>
      <c r="D80" s="981"/>
      <c r="E80" s="979">
        <v>5</v>
      </c>
      <c r="F80" s="896">
        <v>5</v>
      </c>
      <c r="G80" s="896">
        <v>5</v>
      </c>
      <c r="H80" s="897">
        <v>0</v>
      </c>
      <c r="I80" s="901"/>
      <c r="J80" s="902"/>
      <c r="K80" s="903"/>
      <c r="L80" s="903"/>
      <c r="M80" s="903"/>
      <c r="N80" s="903"/>
      <c r="O80" s="903"/>
      <c r="P80" s="903"/>
      <c r="Q80" s="903"/>
      <c r="R80" s="903"/>
      <c r="S80" s="904"/>
    </row>
    <row r="81" spans="2:19" ht="16.5" customHeight="1">
      <c r="B81" s="874"/>
      <c r="C81" s="982">
        <v>612</v>
      </c>
      <c r="D81" s="897"/>
      <c r="E81" s="979">
        <v>5</v>
      </c>
      <c r="F81" s="896">
        <v>5</v>
      </c>
      <c r="G81" s="896">
        <v>5</v>
      </c>
      <c r="H81" s="897">
        <v>0</v>
      </c>
      <c r="I81" s="901"/>
      <c r="J81" s="902"/>
      <c r="K81" s="903"/>
      <c r="L81" s="903"/>
      <c r="M81" s="903"/>
      <c r="N81" s="903"/>
      <c r="O81" s="903"/>
      <c r="P81" s="903"/>
      <c r="Q81" s="903"/>
      <c r="R81" s="903"/>
      <c r="S81" s="904"/>
    </row>
    <row r="82" spans="2:19" ht="16.5" customHeight="1" hidden="1">
      <c r="B82" s="874"/>
      <c r="C82" s="982"/>
      <c r="D82" s="897"/>
      <c r="E82" s="979"/>
      <c r="F82" s="896"/>
      <c r="G82" s="896"/>
      <c r="H82" s="897"/>
      <c r="I82" s="901"/>
      <c r="J82" s="902"/>
      <c r="K82" s="903"/>
      <c r="L82" s="903"/>
      <c r="M82" s="903"/>
      <c r="N82" s="903"/>
      <c r="O82" s="903"/>
      <c r="P82" s="903"/>
      <c r="Q82" s="903"/>
      <c r="R82" s="903"/>
      <c r="S82" s="904"/>
    </row>
    <row r="83" spans="2:19" ht="16.5" customHeight="1" hidden="1">
      <c r="B83" s="874"/>
      <c r="C83" s="982"/>
      <c r="D83" s="897"/>
      <c r="E83" s="979"/>
      <c r="F83" s="896"/>
      <c r="G83" s="896"/>
      <c r="H83" s="897"/>
      <c r="I83" s="983"/>
      <c r="J83" s="902"/>
      <c r="K83" s="903"/>
      <c r="L83" s="903"/>
      <c r="M83" s="903"/>
      <c r="N83" s="903"/>
      <c r="O83" s="903"/>
      <c r="P83" s="903"/>
      <c r="Q83" s="903"/>
      <c r="R83" s="903"/>
      <c r="S83" s="904"/>
    </row>
    <row r="84" spans="2:19" ht="16.5" customHeight="1" thickBot="1">
      <c r="B84" s="874"/>
      <c r="C84" s="984"/>
      <c r="D84" s="950"/>
      <c r="E84" s="985"/>
      <c r="F84" s="906"/>
      <c r="G84" s="906"/>
      <c r="H84" s="907"/>
      <c r="I84" s="983"/>
      <c r="J84" s="902"/>
      <c r="K84" s="903"/>
      <c r="L84" s="903"/>
      <c r="M84" s="903"/>
      <c r="N84" s="903"/>
      <c r="O84" s="903"/>
      <c r="P84" s="903"/>
      <c r="Q84" s="903"/>
      <c r="R84" s="903"/>
      <c r="S84" s="904"/>
    </row>
    <row r="85" spans="2:19" ht="16.5" customHeight="1">
      <c r="B85" s="870" t="s">
        <v>128</v>
      </c>
      <c r="C85" s="917"/>
      <c r="D85" s="899"/>
      <c r="E85" s="918">
        <f>SUM(E70:E84)</f>
        <v>62</v>
      </c>
      <c r="F85" s="882">
        <f>SUM(F70:F84)</f>
        <v>78</v>
      </c>
      <c r="G85" s="882">
        <f>SUM(G70:G84)</f>
        <v>79</v>
      </c>
      <c r="H85" s="919">
        <v>0</v>
      </c>
      <c r="I85" s="882"/>
      <c r="J85" s="986"/>
      <c r="K85" s="987"/>
      <c r="L85" s="987"/>
      <c r="M85" s="987"/>
      <c r="N85" s="987"/>
      <c r="O85" s="987"/>
      <c r="P85" s="988"/>
      <c r="Q85" s="988"/>
      <c r="R85" s="988"/>
      <c r="S85" s="958"/>
    </row>
    <row r="86" spans="2:19" ht="16.5" customHeight="1">
      <c r="B86" s="870" t="s">
        <v>129</v>
      </c>
      <c r="C86" s="917"/>
      <c r="D86" s="899"/>
      <c r="E86" s="902">
        <f>E87-E85</f>
        <v>33</v>
      </c>
      <c r="F86" s="903">
        <f>F87-F85</f>
        <v>17</v>
      </c>
      <c r="G86" s="903">
        <f>G87-G85</f>
        <v>16</v>
      </c>
      <c r="H86" s="904"/>
      <c r="I86" s="903"/>
      <c r="J86" s="986"/>
      <c r="K86" s="988"/>
      <c r="L86" s="988"/>
      <c r="M86" s="988"/>
      <c r="N86" s="988"/>
      <c r="O86" s="988"/>
      <c r="P86" s="988"/>
      <c r="Q86" s="988"/>
      <c r="R86" s="988"/>
      <c r="S86" s="958"/>
    </row>
    <row r="87" spans="2:19" ht="16.5" customHeight="1" thickBot="1">
      <c r="B87" s="870" t="s">
        <v>28</v>
      </c>
      <c r="C87" s="917"/>
      <c r="D87" s="899"/>
      <c r="E87" s="920">
        <f>MAX($E$85:$G$85)*0.2+MAX($E$85:$G$85)</f>
        <v>95</v>
      </c>
      <c r="F87" s="921">
        <f>MAX($E$85:$G$85)*0.2+MAX($E$85:$G$85)</f>
        <v>95</v>
      </c>
      <c r="G87" s="921">
        <f>MAX($E$85:$G$85)*0.2+MAX($E$85:$G$85)</f>
        <v>95</v>
      </c>
      <c r="H87" s="922"/>
      <c r="I87" s="921"/>
      <c r="J87" s="986"/>
      <c r="K87" s="988"/>
      <c r="L87" s="988"/>
      <c r="M87" s="988"/>
      <c r="N87" s="988"/>
      <c r="O87" s="988"/>
      <c r="P87" s="988"/>
      <c r="Q87" s="988"/>
      <c r="R87" s="988"/>
      <c r="S87" s="958"/>
    </row>
    <row r="88" spans="2:19" ht="16.5" customHeight="1" thickBot="1">
      <c r="B88" s="870" t="s">
        <v>130</v>
      </c>
      <c r="C88" s="923"/>
      <c r="D88" s="903"/>
      <c r="E88" s="903"/>
      <c r="F88" s="903"/>
      <c r="G88" s="903"/>
      <c r="H88" s="903"/>
      <c r="I88" s="903"/>
      <c r="J88" s="925"/>
      <c r="K88" s="928"/>
      <c r="L88" s="928"/>
      <c r="M88" s="928"/>
      <c r="N88" s="928"/>
      <c r="O88" s="928"/>
      <c r="P88" s="928"/>
      <c r="Q88" s="928"/>
      <c r="R88" s="928"/>
      <c r="S88" s="929"/>
    </row>
    <row r="89" spans="2:19" ht="16.5" customHeight="1">
      <c r="B89" s="874"/>
      <c r="C89" s="923"/>
      <c r="D89" s="903"/>
      <c r="E89" s="903"/>
      <c r="F89" s="903"/>
      <c r="G89" s="903"/>
      <c r="H89" s="903"/>
      <c r="I89" s="903"/>
      <c r="J89" s="876"/>
      <c r="K89" s="876"/>
      <c r="L89" s="876"/>
      <c r="M89" s="876"/>
      <c r="N89" s="876"/>
      <c r="O89" s="876"/>
      <c r="P89" s="876"/>
      <c r="Q89" s="876"/>
      <c r="R89" s="876"/>
      <c r="S89" s="876"/>
    </row>
    <row r="90" spans="2:19" ht="16.5" customHeight="1">
      <c r="B90" s="870"/>
      <c r="C90" s="923"/>
      <c r="D90" s="903"/>
      <c r="E90" s="903"/>
      <c r="F90" s="903"/>
      <c r="G90" s="903"/>
      <c r="H90" s="903"/>
      <c r="I90" s="903"/>
      <c r="J90" s="876"/>
      <c r="K90" s="876"/>
      <c r="L90" s="876"/>
      <c r="M90" s="876"/>
      <c r="N90" s="876"/>
      <c r="O90" s="876"/>
      <c r="P90" s="876"/>
      <c r="Q90" s="876"/>
      <c r="R90" s="876"/>
      <c r="S90" s="876"/>
    </row>
    <row r="91" spans="2:19" ht="16.5" customHeight="1" thickBot="1">
      <c r="B91" s="870" t="s">
        <v>229</v>
      </c>
      <c r="C91" s="923"/>
      <c r="D91" s="903"/>
      <c r="E91" s="903"/>
      <c r="F91" s="903"/>
      <c r="G91" s="903"/>
      <c r="H91" s="903"/>
      <c r="I91" s="903"/>
      <c r="J91" s="876"/>
      <c r="K91" s="876"/>
      <c r="L91" s="876"/>
      <c r="M91" s="876"/>
      <c r="N91" s="876"/>
      <c r="O91" s="876"/>
      <c r="P91" s="876"/>
      <c r="Q91" s="876"/>
      <c r="R91" s="876"/>
      <c r="S91" s="876"/>
    </row>
    <row r="92" spans="2:19" ht="16.5" customHeight="1" thickBot="1">
      <c r="B92" s="870"/>
      <c r="C92" s="1578" t="s">
        <v>230</v>
      </c>
      <c r="D92" s="1579"/>
      <c r="E92" s="1579"/>
      <c r="F92" s="1579"/>
      <c r="G92" s="1579"/>
      <c r="H92" s="1579"/>
      <c r="I92" s="1579"/>
      <c r="J92" s="1579"/>
      <c r="K92" s="1579"/>
      <c r="L92" s="1579"/>
      <c r="M92" s="1579"/>
      <c r="N92" s="1579"/>
      <c r="O92" s="1579"/>
      <c r="P92" s="1579"/>
      <c r="Q92" s="1579"/>
      <c r="R92" s="1580"/>
      <c r="S92" s="870"/>
    </row>
    <row r="93" spans="2:19" ht="16.5" customHeight="1">
      <c r="B93" s="933"/>
      <c r="C93" s="933"/>
      <c r="D93" s="933"/>
      <c r="E93" s="933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933"/>
      <c r="Q93" s="933"/>
      <c r="R93" s="933"/>
      <c r="S93" s="933"/>
    </row>
    <row r="94" spans="2:19" ht="16.5" customHeight="1" hidden="1">
      <c r="B94" s="989"/>
      <c r="C94" s="879"/>
      <c r="D94" s="880"/>
      <c r="E94" s="990" t="s">
        <v>86</v>
      </c>
      <c r="F94" s="991"/>
      <c r="G94" s="991"/>
      <c r="H94" s="992"/>
      <c r="I94" s="882"/>
      <c r="J94" s="883" t="s">
        <v>121</v>
      </c>
      <c r="K94" s="883"/>
      <c r="L94" s="883"/>
      <c r="M94" s="883"/>
      <c r="N94" s="883"/>
      <c r="O94" s="883"/>
      <c r="P94" s="883"/>
      <c r="Q94" s="883"/>
      <c r="R94" s="883"/>
      <c r="S94" s="883"/>
    </row>
    <row r="95" spans="2:19" ht="16.5" customHeight="1" hidden="1">
      <c r="B95" s="870"/>
      <c r="C95" s="884" t="s">
        <v>135</v>
      </c>
      <c r="D95" s="935"/>
      <c r="E95" s="993" t="s">
        <v>88</v>
      </c>
      <c r="F95" s="994" t="s">
        <v>89</v>
      </c>
      <c r="G95" s="994" t="s">
        <v>90</v>
      </c>
      <c r="H95" s="995" t="s">
        <v>91</v>
      </c>
      <c r="I95" s="933"/>
      <c r="J95" s="996"/>
      <c r="K95" s="997"/>
      <c r="L95" s="997"/>
      <c r="M95" s="997"/>
      <c r="N95" s="997"/>
      <c r="O95" s="997"/>
      <c r="P95" s="997"/>
      <c r="Q95" s="997"/>
      <c r="R95" s="997"/>
      <c r="S95" s="997"/>
    </row>
    <row r="96" spans="2:19" ht="16.5" customHeight="1" hidden="1">
      <c r="B96" s="874"/>
      <c r="C96" s="998"/>
      <c r="D96" s="999">
        <v>0</v>
      </c>
      <c r="E96" s="895"/>
      <c r="F96" s="896">
        <v>0</v>
      </c>
      <c r="G96" s="896">
        <v>0</v>
      </c>
      <c r="H96" s="897">
        <v>0</v>
      </c>
      <c r="I96" s="898"/>
      <c r="J96" s="1000"/>
      <c r="K96" s="1001"/>
      <c r="L96" s="1001"/>
      <c r="M96" s="1001"/>
      <c r="N96" s="1001"/>
      <c r="O96" s="1001"/>
      <c r="P96" s="1001"/>
      <c r="Q96" s="1001"/>
      <c r="R96" s="1001"/>
      <c r="S96" s="1001"/>
    </row>
    <row r="97" spans="2:19" ht="16.5" customHeight="1" hidden="1">
      <c r="B97" s="874"/>
      <c r="C97" s="1002">
        <v>0</v>
      </c>
      <c r="D97" s="1003">
        <v>0</v>
      </c>
      <c r="E97" s="953">
        <v>0</v>
      </c>
      <c r="F97" s="954">
        <v>0</v>
      </c>
      <c r="G97" s="954">
        <v>0</v>
      </c>
      <c r="H97" s="950">
        <v>0</v>
      </c>
      <c r="I97" s="908"/>
      <c r="J97" s="1004"/>
      <c r="K97" s="1005"/>
      <c r="L97" s="1005"/>
      <c r="M97" s="1005"/>
      <c r="N97" s="1005"/>
      <c r="O97" s="1005"/>
      <c r="P97" s="1005"/>
      <c r="Q97" s="1005"/>
      <c r="R97" s="1005"/>
      <c r="S97" s="1005"/>
    </row>
    <row r="98" spans="2:19" ht="16.5" customHeight="1" hidden="1">
      <c r="B98" s="874"/>
      <c r="C98" s="923"/>
      <c r="D98" s="903"/>
      <c r="E98" s="902"/>
      <c r="F98" s="903"/>
      <c r="G98" s="903"/>
      <c r="H98" s="903"/>
      <c r="I98" s="903"/>
      <c r="J98" s="902"/>
      <c r="K98" s="903"/>
      <c r="L98" s="903"/>
      <c r="M98" s="903"/>
      <c r="N98" s="903"/>
      <c r="O98" s="903"/>
      <c r="P98" s="903"/>
      <c r="Q98" s="903"/>
      <c r="R98" s="903"/>
      <c r="S98" s="903"/>
    </row>
    <row r="99" spans="2:19" ht="16.5" customHeight="1" hidden="1">
      <c r="B99" s="973" t="s">
        <v>28</v>
      </c>
      <c r="C99" s="923"/>
      <c r="D99" s="903"/>
      <c r="E99" s="920">
        <v>0</v>
      </c>
      <c r="F99" s="921">
        <v>0</v>
      </c>
      <c r="G99" s="921">
        <v>0</v>
      </c>
      <c r="H99" s="921">
        <v>0</v>
      </c>
      <c r="I99" s="921"/>
      <c r="J99" s="920"/>
      <c r="K99" s="921"/>
      <c r="L99" s="921"/>
      <c r="M99" s="921"/>
      <c r="N99" s="921"/>
      <c r="O99" s="921"/>
      <c r="P99" s="921"/>
      <c r="Q99" s="921"/>
      <c r="R99" s="921"/>
      <c r="S99" s="921"/>
    </row>
    <row r="100" spans="2:19" ht="16.5" customHeight="1" hidden="1">
      <c r="B100" s="874"/>
      <c r="C100" s="875"/>
      <c r="D100" s="876"/>
      <c r="E100" s="876"/>
      <c r="F100" s="876"/>
      <c r="G100" s="876"/>
      <c r="H100" s="876"/>
      <c r="I100" s="876"/>
      <c r="J100" s="876"/>
      <c r="K100" s="876"/>
      <c r="L100" s="876"/>
      <c r="M100" s="876"/>
      <c r="N100" s="876"/>
      <c r="O100" s="876"/>
      <c r="P100" s="876"/>
      <c r="Q100" s="876"/>
      <c r="R100" s="876"/>
      <c r="S100" s="876"/>
    </row>
    <row r="101" spans="2:19" ht="16.5" customHeight="1" hidden="1">
      <c r="B101" s="874" t="s">
        <v>78</v>
      </c>
      <c r="C101" s="875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</row>
    <row r="102" spans="2:19" ht="16.5" customHeight="1" hidden="1">
      <c r="B102" s="874" t="s">
        <v>144</v>
      </c>
      <c r="C102" s="875"/>
      <c r="D102" s="876"/>
      <c r="E102" s="876"/>
      <c r="F102" s="876"/>
      <c r="G102" s="876"/>
      <c r="H102" s="876"/>
      <c r="I102" s="876"/>
      <c r="J102" s="876"/>
      <c r="K102" s="876"/>
      <c r="L102" s="876"/>
      <c r="M102" s="876"/>
      <c r="N102" s="876"/>
      <c r="O102" s="876"/>
      <c r="P102" s="876"/>
      <c r="Q102" s="876"/>
      <c r="R102" s="876"/>
      <c r="S102" s="876"/>
    </row>
    <row r="103" spans="2:19" ht="16.5" customHeight="1" hidden="1">
      <c r="B103" s="874" t="s">
        <v>145</v>
      </c>
      <c r="C103" s="875"/>
      <c r="D103" s="876"/>
      <c r="E103" s="876"/>
      <c r="F103" s="876"/>
      <c r="G103" s="876"/>
      <c r="H103" s="876"/>
      <c r="I103" s="876"/>
      <c r="J103" s="876"/>
      <c r="K103" s="876"/>
      <c r="L103" s="876"/>
      <c r="M103" s="876"/>
      <c r="N103" s="876"/>
      <c r="O103" s="876"/>
      <c r="P103" s="876"/>
      <c r="Q103" s="876"/>
      <c r="R103" s="876"/>
      <c r="S103" s="876"/>
    </row>
    <row r="104" spans="2:19" ht="16.5" customHeight="1">
      <c r="B104" s="874"/>
      <c r="C104" s="875"/>
      <c r="D104" s="876"/>
      <c r="E104" s="876"/>
      <c r="F104" s="876"/>
      <c r="G104" s="876"/>
      <c r="H104" s="876"/>
      <c r="I104" s="876"/>
      <c r="J104" s="876"/>
      <c r="K104" s="876"/>
      <c r="L104" s="876"/>
      <c r="M104" s="876"/>
      <c r="N104" s="876"/>
      <c r="O104" s="876"/>
      <c r="P104" s="876"/>
      <c r="Q104" s="876"/>
      <c r="R104" s="876"/>
      <c r="S104" s="876"/>
    </row>
    <row r="105" spans="2:19" ht="16.5" customHeight="1">
      <c r="B105" s="874"/>
      <c r="C105" s="875"/>
      <c r="D105" s="876"/>
      <c r="E105" s="876"/>
      <c r="F105" s="876"/>
      <c r="G105" s="876"/>
      <c r="H105" s="876"/>
      <c r="I105" s="876"/>
      <c r="J105" s="876"/>
      <c r="K105" s="876"/>
      <c r="L105" s="876"/>
      <c r="M105" s="876"/>
      <c r="N105" s="876"/>
      <c r="O105" s="876"/>
      <c r="P105" s="876"/>
      <c r="Q105" s="876"/>
      <c r="R105" s="876"/>
      <c r="S105" s="876"/>
    </row>
    <row r="106" spans="2:19" ht="16.5" customHeight="1">
      <c r="B106" s="874"/>
      <c r="C106" s="875"/>
      <c r="D106" s="876"/>
      <c r="E106" s="876"/>
      <c r="F106" s="876"/>
      <c r="G106" s="876"/>
      <c r="H106" s="876"/>
      <c r="I106" s="876"/>
      <c r="J106" s="876"/>
      <c r="K106" s="876"/>
      <c r="L106" s="876"/>
      <c r="M106" s="876"/>
      <c r="N106" s="876"/>
      <c r="O106" s="876"/>
      <c r="P106" s="876"/>
      <c r="Q106" s="876"/>
      <c r="R106" s="876"/>
      <c r="S106" s="876"/>
    </row>
    <row r="107" spans="2:19" ht="16.5" customHeight="1">
      <c r="B107" s="870" t="s">
        <v>118</v>
      </c>
      <c r="C107" s="871"/>
      <c r="D107" s="872"/>
      <c r="E107" s="872"/>
      <c r="F107" s="872"/>
      <c r="G107" s="872"/>
      <c r="H107" s="872"/>
      <c r="I107" s="872"/>
      <c r="J107" s="872"/>
      <c r="K107" s="872"/>
      <c r="L107" s="872"/>
      <c r="M107" s="872"/>
      <c r="N107" s="872"/>
      <c r="O107" s="872"/>
      <c r="P107" s="872"/>
      <c r="Q107" s="872"/>
      <c r="R107" s="872"/>
      <c r="S107" s="872"/>
    </row>
    <row r="108" spans="2:19" ht="16.5" customHeight="1">
      <c r="B108" s="870" t="s">
        <v>257</v>
      </c>
      <c r="C108" s="871"/>
      <c r="D108" s="872"/>
      <c r="E108" s="872"/>
      <c r="F108" s="872"/>
      <c r="G108" s="872"/>
      <c r="H108" s="872"/>
      <c r="I108" s="872"/>
      <c r="J108" s="872"/>
      <c r="K108" s="872"/>
      <c r="L108" s="872"/>
      <c r="M108" s="872"/>
      <c r="N108" s="872"/>
      <c r="O108" s="872"/>
      <c r="P108" s="872"/>
      <c r="Q108" s="872"/>
      <c r="R108" s="872"/>
      <c r="S108" s="872"/>
    </row>
    <row r="109" spans="2:19" ht="16.5" customHeight="1">
      <c r="B109" s="874"/>
      <c r="C109" s="875"/>
      <c r="D109" s="876"/>
      <c r="E109" s="876"/>
      <c r="F109" s="876"/>
      <c r="G109" s="876"/>
      <c r="H109" s="876"/>
      <c r="I109" s="876"/>
      <c r="J109" s="876"/>
      <c r="K109" s="876"/>
      <c r="L109" s="876"/>
      <c r="M109" s="876"/>
      <c r="N109" s="876"/>
      <c r="O109" s="876"/>
      <c r="P109" s="876"/>
      <c r="Q109" s="876"/>
      <c r="R109" s="876"/>
      <c r="S109" s="876"/>
    </row>
    <row r="110" spans="2:19" ht="16.5" customHeight="1">
      <c r="B110" s="870" t="s">
        <v>148</v>
      </c>
      <c r="C110" s="875"/>
      <c r="D110" s="876"/>
      <c r="E110" s="876"/>
      <c r="F110" s="876"/>
      <c r="G110" s="876"/>
      <c r="H110" s="876"/>
      <c r="I110" s="876"/>
      <c r="J110" s="876"/>
      <c r="K110" s="975"/>
      <c r="L110" s="975"/>
      <c r="M110" s="975"/>
      <c r="N110" s="975"/>
      <c r="O110" s="975"/>
      <c r="P110" s="975"/>
      <c r="Q110" s="975"/>
      <c r="R110" s="975"/>
      <c r="S110" s="975"/>
    </row>
    <row r="111" spans="2:19" ht="16.5" customHeight="1">
      <c r="B111" s="874"/>
      <c r="C111" s="875"/>
      <c r="D111" s="876"/>
      <c r="E111" s="876"/>
      <c r="F111" s="876"/>
      <c r="G111" s="876"/>
      <c r="H111" s="876"/>
      <c r="I111" s="876"/>
      <c r="J111" s="876"/>
      <c r="K111" s="876"/>
      <c r="L111" s="876"/>
      <c r="M111" s="876"/>
      <c r="N111" s="876"/>
      <c r="O111" s="876"/>
      <c r="P111" s="876"/>
      <c r="Q111" s="876"/>
      <c r="R111" s="876"/>
      <c r="S111" s="876"/>
    </row>
    <row r="112" spans="2:19" ht="16.5" customHeight="1" thickBot="1">
      <c r="B112" s="870" t="s">
        <v>222</v>
      </c>
      <c r="C112" s="875"/>
      <c r="D112" s="876"/>
      <c r="E112" s="876"/>
      <c r="F112" s="876"/>
      <c r="G112" s="876"/>
      <c r="H112" s="876"/>
      <c r="I112" s="876"/>
      <c r="J112" s="874"/>
      <c r="K112" s="874"/>
      <c r="L112" s="874"/>
      <c r="M112" s="874"/>
      <c r="N112" s="874"/>
      <c r="O112" s="874"/>
      <c r="P112" s="874"/>
      <c r="Q112" s="874"/>
      <c r="R112" s="876"/>
      <c r="S112" s="874"/>
    </row>
    <row r="113" spans="2:19" ht="16.5" customHeight="1" thickBot="1">
      <c r="B113" s="874"/>
      <c r="C113" s="879"/>
      <c r="D113" s="880"/>
      <c r="E113" s="1578" t="s">
        <v>86</v>
      </c>
      <c r="F113" s="1579"/>
      <c r="G113" s="1579"/>
      <c r="H113" s="1580"/>
      <c r="I113" s="882"/>
      <c r="J113" s="1581"/>
      <c r="K113" s="1582"/>
      <c r="L113" s="1582"/>
      <c r="M113" s="1582"/>
      <c r="N113" s="1582"/>
      <c r="O113" s="1582"/>
      <c r="P113" s="1582"/>
      <c r="Q113" s="1582"/>
      <c r="R113" s="1582"/>
      <c r="S113" s="1583"/>
    </row>
    <row r="114" spans="2:19" ht="16.5" customHeight="1" thickBot="1">
      <c r="B114" s="870"/>
      <c r="C114" s="884" t="s">
        <v>135</v>
      </c>
      <c r="D114" s="935"/>
      <c r="E114" s="886" t="s">
        <v>88</v>
      </c>
      <c r="F114" s="887" t="s">
        <v>223</v>
      </c>
      <c r="G114" s="887" t="s">
        <v>90</v>
      </c>
      <c r="H114" s="888" t="s">
        <v>91</v>
      </c>
      <c r="I114" s="889"/>
      <c r="J114" s="890"/>
      <c r="K114" s="948"/>
      <c r="L114" s="948"/>
      <c r="M114" s="948"/>
      <c r="N114" s="948"/>
      <c r="O114" s="948"/>
      <c r="P114" s="948"/>
      <c r="Q114" s="948"/>
      <c r="R114" s="948"/>
      <c r="S114" s="892"/>
    </row>
    <row r="115" spans="2:19" ht="16.5" customHeight="1">
      <c r="B115" s="874"/>
      <c r="C115" s="1006" t="s">
        <v>149</v>
      </c>
      <c r="D115" s="894"/>
      <c r="E115" s="1007">
        <v>19</v>
      </c>
      <c r="F115" s="1008">
        <v>21</v>
      </c>
      <c r="G115" s="1008">
        <v>22</v>
      </c>
      <c r="H115" s="1009">
        <v>3</v>
      </c>
      <c r="I115" s="898"/>
      <c r="J115" s="956"/>
      <c r="K115" s="899"/>
      <c r="L115" s="899"/>
      <c r="M115" s="899"/>
      <c r="N115" s="899"/>
      <c r="O115" s="899"/>
      <c r="P115" s="899"/>
      <c r="Q115" s="899"/>
      <c r="R115" s="899"/>
      <c r="S115" s="904"/>
    </row>
    <row r="116" spans="2:19" ht="16.5" customHeight="1">
      <c r="B116" s="874"/>
      <c r="C116" s="910" t="s">
        <v>328</v>
      </c>
      <c r="D116" s="911"/>
      <c r="E116" s="895">
        <v>11</v>
      </c>
      <c r="F116" s="896">
        <v>16</v>
      </c>
      <c r="G116" s="896">
        <v>16</v>
      </c>
      <c r="H116" s="897">
        <v>0</v>
      </c>
      <c r="I116" s="901"/>
      <c r="J116" s="902"/>
      <c r="K116" s="903"/>
      <c r="L116" s="903"/>
      <c r="M116" s="903"/>
      <c r="N116" s="903"/>
      <c r="O116" s="903"/>
      <c r="P116" s="903"/>
      <c r="Q116" s="903"/>
      <c r="R116" s="903"/>
      <c r="S116" s="904"/>
    </row>
    <row r="117" spans="2:19" ht="16.5" customHeight="1">
      <c r="B117" s="874"/>
      <c r="C117" s="910" t="s">
        <v>308</v>
      </c>
      <c r="D117" s="911"/>
      <c r="E117" s="895">
        <v>9</v>
      </c>
      <c r="F117" s="896">
        <v>17</v>
      </c>
      <c r="G117" s="896">
        <v>17</v>
      </c>
      <c r="H117" s="897">
        <v>2</v>
      </c>
      <c r="I117" s="901"/>
      <c r="J117" s="902"/>
      <c r="K117" s="903"/>
      <c r="L117" s="903"/>
      <c r="M117" s="903"/>
      <c r="N117" s="903"/>
      <c r="O117" s="903"/>
      <c r="P117" s="903"/>
      <c r="Q117" s="903"/>
      <c r="R117" s="903"/>
      <c r="S117" s="904"/>
    </row>
    <row r="118" spans="2:19" ht="16.5" customHeight="1">
      <c r="B118" s="874"/>
      <c r="C118" s="910">
        <v>201</v>
      </c>
      <c r="D118" s="911"/>
      <c r="E118" s="895">
        <v>2</v>
      </c>
      <c r="F118" s="896">
        <v>2</v>
      </c>
      <c r="G118" s="896">
        <v>2</v>
      </c>
      <c r="H118" s="897">
        <v>0</v>
      </c>
      <c r="I118" s="901"/>
      <c r="J118" s="902"/>
      <c r="K118" s="903"/>
      <c r="L118" s="903"/>
      <c r="M118" s="903"/>
      <c r="N118" s="903"/>
      <c r="O118" s="903"/>
      <c r="P118" s="903"/>
      <c r="Q118" s="903"/>
      <c r="R118" s="903"/>
      <c r="S118" s="904"/>
    </row>
    <row r="119" spans="2:19" ht="16.5" customHeight="1">
      <c r="B119" s="874"/>
      <c r="C119" s="910">
        <v>206</v>
      </c>
      <c r="D119" s="911"/>
      <c r="E119" s="895">
        <v>2</v>
      </c>
      <c r="F119" s="896">
        <v>3</v>
      </c>
      <c r="G119" s="896">
        <v>3</v>
      </c>
      <c r="H119" s="897">
        <v>0</v>
      </c>
      <c r="I119" s="901"/>
      <c r="J119" s="902"/>
      <c r="K119" s="903"/>
      <c r="L119" s="903"/>
      <c r="M119" s="903"/>
      <c r="N119" s="903"/>
      <c r="O119" s="903"/>
      <c r="P119" s="903"/>
      <c r="Q119" s="903"/>
      <c r="R119" s="903"/>
      <c r="S119" s="904"/>
    </row>
    <row r="120" spans="2:19" ht="16.5" customHeight="1">
      <c r="B120" s="874"/>
      <c r="C120" s="910">
        <v>251</v>
      </c>
      <c r="D120" s="911"/>
      <c r="E120" s="895">
        <v>8</v>
      </c>
      <c r="F120" s="896">
        <v>10</v>
      </c>
      <c r="G120" s="896">
        <v>10</v>
      </c>
      <c r="H120" s="897">
        <v>2</v>
      </c>
      <c r="I120" s="901"/>
      <c r="J120" s="902"/>
      <c r="K120" s="903"/>
      <c r="L120" s="903"/>
      <c r="M120" s="903"/>
      <c r="N120" s="903"/>
      <c r="O120" s="903"/>
      <c r="P120" s="903"/>
      <c r="Q120" s="903"/>
      <c r="R120" s="903"/>
      <c r="S120" s="904"/>
    </row>
    <row r="121" spans="2:19" ht="16.5" customHeight="1">
      <c r="B121" s="874"/>
      <c r="C121" s="910">
        <v>252</v>
      </c>
      <c r="D121" s="911"/>
      <c r="E121" s="895">
        <v>2</v>
      </c>
      <c r="F121" s="896">
        <v>2</v>
      </c>
      <c r="G121" s="896">
        <v>2</v>
      </c>
      <c r="H121" s="897">
        <v>0</v>
      </c>
      <c r="I121" s="901"/>
      <c r="J121" s="902"/>
      <c r="K121" s="903"/>
      <c r="L121" s="903"/>
      <c r="M121" s="903"/>
      <c r="N121" s="903"/>
      <c r="O121" s="903"/>
      <c r="P121" s="903"/>
      <c r="Q121" s="903"/>
      <c r="R121" s="903"/>
      <c r="S121" s="904"/>
    </row>
    <row r="122" spans="2:19" ht="16.5" customHeight="1">
      <c r="B122" s="874"/>
      <c r="C122" s="910">
        <v>485</v>
      </c>
      <c r="D122" s="911"/>
      <c r="E122" s="895">
        <v>5</v>
      </c>
      <c r="F122" s="896">
        <v>5</v>
      </c>
      <c r="G122" s="896">
        <v>5</v>
      </c>
      <c r="H122" s="897">
        <v>0</v>
      </c>
      <c r="I122" s="901"/>
      <c r="J122" s="902"/>
      <c r="K122" s="903"/>
      <c r="L122" s="903"/>
      <c r="M122" s="903"/>
      <c r="N122" s="903"/>
      <c r="O122" s="903"/>
      <c r="P122" s="903"/>
      <c r="Q122" s="903"/>
      <c r="R122" s="903"/>
      <c r="S122" s="904"/>
    </row>
    <row r="123" spans="2:19" ht="16.5" customHeight="1">
      <c r="B123" s="874"/>
      <c r="C123" s="910">
        <v>686</v>
      </c>
      <c r="D123" s="911"/>
      <c r="E123" s="895">
        <v>2</v>
      </c>
      <c r="F123" s="896">
        <v>2</v>
      </c>
      <c r="G123" s="896">
        <v>2</v>
      </c>
      <c r="H123" s="897">
        <v>0</v>
      </c>
      <c r="I123" s="901"/>
      <c r="J123" s="902"/>
      <c r="K123" s="903"/>
      <c r="L123" s="903"/>
      <c r="M123" s="903"/>
      <c r="N123" s="903"/>
      <c r="O123" s="903"/>
      <c r="P123" s="903"/>
      <c r="Q123" s="903"/>
      <c r="R123" s="903"/>
      <c r="S123" s="904"/>
    </row>
    <row r="124" spans="2:19" ht="16.5" customHeight="1" hidden="1">
      <c r="B124" s="874"/>
      <c r="C124" s="910"/>
      <c r="D124" s="911"/>
      <c r="E124" s="895"/>
      <c r="F124" s="896"/>
      <c r="G124" s="896"/>
      <c r="H124" s="897"/>
      <c r="I124" s="901"/>
      <c r="J124" s="902"/>
      <c r="K124" s="903"/>
      <c r="L124" s="903"/>
      <c r="M124" s="903"/>
      <c r="N124" s="903"/>
      <c r="O124" s="903"/>
      <c r="P124" s="903"/>
      <c r="Q124" s="903"/>
      <c r="R124" s="903"/>
      <c r="S124" s="904"/>
    </row>
    <row r="125" spans="2:19" ht="16.5" customHeight="1" hidden="1">
      <c r="B125" s="874"/>
      <c r="C125" s="910"/>
      <c r="D125" s="911"/>
      <c r="E125" s="895"/>
      <c r="F125" s="896"/>
      <c r="G125" s="896"/>
      <c r="H125" s="897"/>
      <c r="I125" s="901"/>
      <c r="J125" s="902"/>
      <c r="K125" s="903"/>
      <c r="L125" s="903"/>
      <c r="M125" s="903"/>
      <c r="N125" s="903"/>
      <c r="O125" s="903"/>
      <c r="P125" s="903"/>
      <c r="Q125" s="903"/>
      <c r="R125" s="903"/>
      <c r="S125" s="904"/>
    </row>
    <row r="126" spans="2:19" ht="16.5" customHeight="1" hidden="1">
      <c r="B126" s="874"/>
      <c r="C126" s="910"/>
      <c r="D126" s="911"/>
      <c r="E126" s="895"/>
      <c r="F126" s="896"/>
      <c r="G126" s="896"/>
      <c r="H126" s="897"/>
      <c r="I126" s="901"/>
      <c r="J126" s="902"/>
      <c r="K126" s="903"/>
      <c r="L126" s="903"/>
      <c r="M126" s="903"/>
      <c r="N126" s="903"/>
      <c r="O126" s="903"/>
      <c r="P126" s="903"/>
      <c r="Q126" s="903"/>
      <c r="R126" s="903"/>
      <c r="S126" s="904"/>
    </row>
    <row r="127" spans="2:19" ht="16.5" customHeight="1" hidden="1">
      <c r="B127" s="874"/>
      <c r="C127" s="910"/>
      <c r="D127" s="911"/>
      <c r="E127" s="895"/>
      <c r="F127" s="896"/>
      <c r="G127" s="896"/>
      <c r="H127" s="897"/>
      <c r="I127" s="901"/>
      <c r="J127" s="902"/>
      <c r="K127" s="903"/>
      <c r="L127" s="903"/>
      <c r="M127" s="903"/>
      <c r="N127" s="903"/>
      <c r="O127" s="903"/>
      <c r="P127" s="903"/>
      <c r="Q127" s="903"/>
      <c r="R127" s="903"/>
      <c r="S127" s="904"/>
    </row>
    <row r="128" spans="2:19" ht="16.5" customHeight="1" hidden="1">
      <c r="B128" s="874"/>
      <c r="C128" s="910"/>
      <c r="D128" s="911"/>
      <c r="E128" s="895"/>
      <c r="F128" s="896"/>
      <c r="G128" s="896"/>
      <c r="H128" s="897"/>
      <c r="I128" s="901"/>
      <c r="J128" s="902"/>
      <c r="K128" s="903"/>
      <c r="L128" s="903"/>
      <c r="M128" s="903"/>
      <c r="N128" s="903"/>
      <c r="O128" s="903"/>
      <c r="P128" s="903"/>
      <c r="Q128" s="903"/>
      <c r="R128" s="903"/>
      <c r="S128" s="904"/>
    </row>
    <row r="129" spans="2:19" ht="16.5" customHeight="1" hidden="1">
      <c r="B129" s="874"/>
      <c r="C129" s="910"/>
      <c r="D129" s="911"/>
      <c r="E129" s="895"/>
      <c r="F129" s="896"/>
      <c r="G129" s="896"/>
      <c r="H129" s="897"/>
      <c r="I129" s="901"/>
      <c r="J129" s="902"/>
      <c r="K129" s="903"/>
      <c r="L129" s="903"/>
      <c r="M129" s="903"/>
      <c r="N129" s="903"/>
      <c r="O129" s="903"/>
      <c r="P129" s="903"/>
      <c r="Q129" s="903"/>
      <c r="R129" s="903"/>
      <c r="S129" s="904"/>
    </row>
    <row r="130" spans="2:19" ht="16.5" customHeight="1" hidden="1">
      <c r="B130" s="874"/>
      <c r="C130" s="910"/>
      <c r="D130" s="911"/>
      <c r="E130" s="895"/>
      <c r="F130" s="896"/>
      <c r="G130" s="896"/>
      <c r="H130" s="897"/>
      <c r="I130" s="983"/>
      <c r="J130" s="902"/>
      <c r="K130" s="903"/>
      <c r="L130" s="903"/>
      <c r="M130" s="903"/>
      <c r="N130" s="903"/>
      <c r="O130" s="903"/>
      <c r="P130" s="903"/>
      <c r="Q130" s="903"/>
      <c r="R130" s="903"/>
      <c r="S130" s="904"/>
    </row>
    <row r="131" spans="2:19" ht="16.5" customHeight="1" hidden="1">
      <c r="B131" s="874"/>
      <c r="C131" s="910"/>
      <c r="D131" s="911"/>
      <c r="E131" s="895"/>
      <c r="F131" s="896"/>
      <c r="G131" s="896"/>
      <c r="H131" s="897"/>
      <c r="I131" s="983"/>
      <c r="J131" s="902"/>
      <c r="K131" s="903"/>
      <c r="L131" s="903"/>
      <c r="M131" s="903"/>
      <c r="N131" s="903"/>
      <c r="O131" s="903"/>
      <c r="P131" s="903"/>
      <c r="Q131" s="903"/>
      <c r="R131" s="903"/>
      <c r="S131" s="904"/>
    </row>
    <row r="132" spans="2:19" ht="16.5" customHeight="1" hidden="1">
      <c r="B132" s="874"/>
      <c r="C132" s="910"/>
      <c r="D132" s="911"/>
      <c r="E132" s="895"/>
      <c r="F132" s="896"/>
      <c r="G132" s="896"/>
      <c r="H132" s="897"/>
      <c r="I132" s="983"/>
      <c r="J132" s="902"/>
      <c r="K132" s="903"/>
      <c r="L132" s="903"/>
      <c r="M132" s="903"/>
      <c r="N132" s="903"/>
      <c r="O132" s="903"/>
      <c r="P132" s="903"/>
      <c r="Q132" s="903"/>
      <c r="R132" s="903"/>
      <c r="S132" s="904"/>
    </row>
    <row r="133" spans="2:19" ht="16.5" customHeight="1" thickBot="1">
      <c r="B133" s="874"/>
      <c r="C133" s="1010"/>
      <c r="D133" s="1011"/>
      <c r="E133" s="953"/>
      <c r="F133" s="954"/>
      <c r="G133" s="954"/>
      <c r="H133" s="950"/>
      <c r="I133" s="983"/>
      <c r="J133" s="902"/>
      <c r="K133" s="903"/>
      <c r="L133" s="903"/>
      <c r="M133" s="903"/>
      <c r="N133" s="903"/>
      <c r="O133" s="903"/>
      <c r="P133" s="903"/>
      <c r="Q133" s="903"/>
      <c r="R133" s="903"/>
      <c r="S133" s="904"/>
    </row>
    <row r="134" spans="2:19" ht="16.5" customHeight="1">
      <c r="B134" s="870" t="s">
        <v>128</v>
      </c>
      <c r="C134" s="917"/>
      <c r="D134" s="899"/>
      <c r="E134" s="918">
        <f>SUM(E115:E133)+E147</f>
        <v>60</v>
      </c>
      <c r="F134" s="882">
        <f>SUM(F115:F133)+F147</f>
        <v>78</v>
      </c>
      <c r="G134" s="882">
        <f>SUM(G115:G133)+G147</f>
        <v>83</v>
      </c>
      <c r="H134" s="919">
        <f>SUM(H115:H133)</f>
        <v>7</v>
      </c>
      <c r="I134" s="882"/>
      <c r="J134" s="902"/>
      <c r="K134" s="903"/>
      <c r="L134" s="903"/>
      <c r="M134" s="903"/>
      <c r="N134" s="903"/>
      <c r="O134" s="903"/>
      <c r="P134" s="903"/>
      <c r="Q134" s="903"/>
      <c r="R134" s="903"/>
      <c r="S134" s="904"/>
    </row>
    <row r="135" spans="2:19" ht="16.5" customHeight="1">
      <c r="B135" s="870" t="s">
        <v>129</v>
      </c>
      <c r="C135" s="917"/>
      <c r="D135" s="899"/>
      <c r="E135" s="902">
        <f>E136-E134</f>
        <v>40</v>
      </c>
      <c r="F135" s="903">
        <f>F136-F134</f>
        <v>22</v>
      </c>
      <c r="G135" s="903">
        <f>G136-G134</f>
        <v>17</v>
      </c>
      <c r="H135" s="904"/>
      <c r="I135" s="903"/>
      <c r="J135" s="902"/>
      <c r="K135" s="903"/>
      <c r="L135" s="903"/>
      <c r="M135" s="903"/>
      <c r="N135" s="903"/>
      <c r="O135" s="903"/>
      <c r="P135" s="903"/>
      <c r="Q135" s="903"/>
      <c r="R135" s="903"/>
      <c r="S135" s="904"/>
    </row>
    <row r="136" spans="2:19" ht="16.5" customHeight="1" thickBot="1">
      <c r="B136" s="870" t="s">
        <v>28</v>
      </c>
      <c r="C136" s="917"/>
      <c r="D136" s="899"/>
      <c r="E136" s="920">
        <f>MAX($E$134:$G$134)*0.2+MAX($E$134:$G$134)</f>
        <v>100</v>
      </c>
      <c r="F136" s="921">
        <f>MAX($E$134:$G$134)*0.2+MAX($E$134:$G$134)</f>
        <v>100</v>
      </c>
      <c r="G136" s="921">
        <f>MAX($E$134:$G$134)*0.2+MAX($E$134:$G$134)</f>
        <v>100</v>
      </c>
      <c r="H136" s="922"/>
      <c r="I136" s="921"/>
      <c r="J136" s="902"/>
      <c r="K136" s="903"/>
      <c r="L136" s="903"/>
      <c r="M136" s="903"/>
      <c r="N136" s="903"/>
      <c r="O136" s="903"/>
      <c r="P136" s="903"/>
      <c r="Q136" s="903"/>
      <c r="R136" s="903"/>
      <c r="S136" s="904"/>
    </row>
    <row r="137" spans="2:19" ht="16.5" customHeight="1" thickBot="1">
      <c r="B137" s="870" t="s">
        <v>130</v>
      </c>
      <c r="C137" s="923"/>
      <c r="D137" s="903"/>
      <c r="E137" s="903"/>
      <c r="F137" s="903"/>
      <c r="G137" s="903"/>
      <c r="H137" s="903"/>
      <c r="I137" s="903"/>
      <c r="J137" s="1012"/>
      <c r="K137" s="926"/>
      <c r="L137" s="926"/>
      <c r="M137" s="926"/>
      <c r="N137" s="926"/>
      <c r="O137" s="926"/>
      <c r="P137" s="926"/>
      <c r="Q137" s="926"/>
      <c r="R137" s="926"/>
      <c r="S137" s="929"/>
    </row>
    <row r="138" spans="2:19" ht="16.5" customHeight="1">
      <c r="B138" s="874"/>
      <c r="C138" s="923"/>
      <c r="D138" s="903"/>
      <c r="E138" s="903"/>
      <c r="F138" s="903"/>
      <c r="G138" s="903"/>
      <c r="H138" s="903"/>
      <c r="I138" s="903"/>
      <c r="J138" s="876"/>
      <c r="K138" s="876"/>
      <c r="L138" s="876"/>
      <c r="M138" s="876"/>
      <c r="N138" s="876"/>
      <c r="O138" s="876"/>
      <c r="P138" s="876"/>
      <c r="Q138" s="876"/>
      <c r="R138" s="876"/>
      <c r="S138" s="876"/>
    </row>
    <row r="139" spans="2:19" ht="16.5" customHeight="1">
      <c r="B139" s="870"/>
      <c r="C139" s="923"/>
      <c r="D139" s="903"/>
      <c r="E139" s="903"/>
      <c r="F139" s="903"/>
      <c r="G139" s="903"/>
      <c r="H139" s="903"/>
      <c r="I139" s="903"/>
      <c r="J139" s="876"/>
      <c r="K139" s="876"/>
      <c r="L139" s="876"/>
      <c r="M139" s="876"/>
      <c r="N139" s="876"/>
      <c r="O139" s="876"/>
      <c r="P139" s="876"/>
      <c r="Q139" s="876"/>
      <c r="R139" s="876"/>
      <c r="S139" s="876"/>
    </row>
    <row r="140" spans="2:19" ht="16.5" customHeight="1" thickBot="1">
      <c r="B140" s="870" t="s">
        <v>231</v>
      </c>
      <c r="C140" s="923"/>
      <c r="D140" s="903"/>
      <c r="E140" s="903"/>
      <c r="F140" s="903"/>
      <c r="G140" s="903"/>
      <c r="H140" s="903"/>
      <c r="I140" s="903"/>
      <c r="J140" s="876"/>
      <c r="K140" s="876"/>
      <c r="L140" s="876"/>
      <c r="M140" s="876"/>
      <c r="N140" s="876"/>
      <c r="O140" s="876"/>
      <c r="P140" s="876"/>
      <c r="Q140" s="876"/>
      <c r="R140" s="876"/>
      <c r="S140" s="876"/>
    </row>
    <row r="141" spans="2:19" ht="16.5" customHeight="1" thickBot="1">
      <c r="B141" s="870"/>
      <c r="C141" s="1578" t="s">
        <v>134</v>
      </c>
      <c r="D141" s="1579"/>
      <c r="E141" s="1579"/>
      <c r="F141" s="1579"/>
      <c r="G141" s="1579"/>
      <c r="H141" s="1579"/>
      <c r="I141" s="1579"/>
      <c r="J141" s="1579"/>
      <c r="K141" s="1579"/>
      <c r="L141" s="1579"/>
      <c r="M141" s="1579"/>
      <c r="N141" s="1579"/>
      <c r="O141" s="1579"/>
      <c r="P141" s="1579"/>
      <c r="Q141" s="1579"/>
      <c r="R141" s="1579"/>
      <c r="S141" s="1580"/>
    </row>
    <row r="142" spans="2:19" ht="16.5" customHeight="1" hidden="1" thickBot="1">
      <c r="B142" s="933"/>
      <c r="C142" s="933"/>
      <c r="D142" s="933"/>
      <c r="E142" s="933"/>
      <c r="F142" s="933"/>
      <c r="G142" s="933"/>
      <c r="H142" s="933"/>
      <c r="I142" s="933"/>
      <c r="J142" s="933"/>
      <c r="K142" s="933"/>
      <c r="L142" s="933"/>
      <c r="M142" s="933"/>
      <c r="N142" s="933"/>
      <c r="O142" s="933"/>
      <c r="P142" s="933"/>
      <c r="Q142" s="933"/>
      <c r="R142" s="933"/>
      <c r="S142" s="933"/>
    </row>
    <row r="143" spans="2:19" ht="16.5" customHeight="1" thickBot="1">
      <c r="B143" s="989"/>
      <c r="C143" s="879"/>
      <c r="D143" s="880"/>
      <c r="E143" s="1578" t="s">
        <v>86</v>
      </c>
      <c r="F143" s="1579"/>
      <c r="G143" s="1579"/>
      <c r="H143" s="1580"/>
      <c r="I143" s="882"/>
      <c r="J143" s="1581"/>
      <c r="K143" s="1582"/>
      <c r="L143" s="1582"/>
      <c r="M143" s="1582"/>
      <c r="N143" s="1582"/>
      <c r="O143" s="1582"/>
      <c r="P143" s="1582"/>
      <c r="Q143" s="1582"/>
      <c r="R143" s="1582"/>
      <c r="S143" s="1583"/>
    </row>
    <row r="144" spans="2:19" ht="16.5" customHeight="1" thickBot="1">
      <c r="B144" s="870"/>
      <c r="C144" s="884" t="s">
        <v>135</v>
      </c>
      <c r="D144" s="935"/>
      <c r="E144" s="1013" t="s">
        <v>88</v>
      </c>
      <c r="F144" s="994" t="s">
        <v>89</v>
      </c>
      <c r="G144" s="994" t="s">
        <v>90</v>
      </c>
      <c r="H144" s="1014" t="s">
        <v>91</v>
      </c>
      <c r="I144" s="889"/>
      <c r="J144" s="890"/>
      <c r="K144" s="948"/>
      <c r="L144" s="948"/>
      <c r="M144" s="948"/>
      <c r="N144" s="948"/>
      <c r="O144" s="948"/>
      <c r="P144" s="948"/>
      <c r="Q144" s="948"/>
      <c r="R144" s="948"/>
      <c r="S144" s="892"/>
    </row>
    <row r="145" spans="2:19" ht="16.5" customHeight="1" hidden="1">
      <c r="B145" s="874"/>
      <c r="C145" s="1015" t="s">
        <v>153</v>
      </c>
      <c r="D145" s="978" t="s">
        <v>194</v>
      </c>
      <c r="E145" s="1007"/>
      <c r="F145" s="1008"/>
      <c r="G145" s="1017"/>
      <c r="H145" s="1009"/>
      <c r="I145" s="898"/>
      <c r="J145" s="956"/>
      <c r="K145" s="899"/>
      <c r="L145" s="899"/>
      <c r="M145" s="899"/>
      <c r="N145" s="899"/>
      <c r="O145" s="899"/>
      <c r="P145" s="899"/>
      <c r="Q145" s="899"/>
      <c r="R145" s="899"/>
      <c r="S145" s="904"/>
    </row>
    <row r="146" spans="2:19" ht="16.5" customHeight="1" thickBot="1">
      <c r="B146" s="874"/>
      <c r="C146" s="1018" t="s">
        <v>155</v>
      </c>
      <c r="D146" s="1404" t="s">
        <v>137</v>
      </c>
      <c r="E146" s="953"/>
      <c r="F146" s="954"/>
      <c r="G146" s="954">
        <v>4</v>
      </c>
      <c r="H146" s="950">
        <v>0</v>
      </c>
      <c r="I146" s="901"/>
      <c r="J146" s="902"/>
      <c r="K146" s="903"/>
      <c r="L146" s="903"/>
      <c r="M146" s="903"/>
      <c r="N146" s="903"/>
      <c r="O146" s="903"/>
      <c r="P146" s="903"/>
      <c r="Q146" s="903"/>
      <c r="R146" s="903"/>
      <c r="S146" s="904"/>
    </row>
    <row r="147" spans="2:19" ht="16.5" customHeight="1" thickBot="1">
      <c r="B147" s="973" t="s">
        <v>28</v>
      </c>
      <c r="C147" s="923"/>
      <c r="D147" s="899"/>
      <c r="E147" s="920">
        <f>SUM(E145:E146)</f>
        <v>0</v>
      </c>
      <c r="F147" s="921">
        <f>SUM(F145:F146)</f>
        <v>0</v>
      </c>
      <c r="G147" s="921">
        <f>SUM(G145:G146)</f>
        <v>4</v>
      </c>
      <c r="H147" s="922">
        <v>0</v>
      </c>
      <c r="I147" s="901"/>
      <c r="J147" s="902"/>
      <c r="K147" s="903"/>
      <c r="L147" s="903"/>
      <c r="M147" s="903"/>
      <c r="N147" s="903"/>
      <c r="O147" s="903"/>
      <c r="P147" s="903"/>
      <c r="Q147" s="903"/>
      <c r="R147" s="903"/>
      <c r="S147" s="904"/>
    </row>
    <row r="148" spans="2:19" ht="16.5" customHeight="1" thickBot="1">
      <c r="B148" s="874"/>
      <c r="C148" s="875"/>
      <c r="D148" s="876"/>
      <c r="E148" s="876"/>
      <c r="F148" s="876"/>
      <c r="G148" s="876"/>
      <c r="H148" s="876"/>
      <c r="I148" s="876"/>
      <c r="J148" s="920"/>
      <c r="K148" s="921"/>
      <c r="L148" s="921"/>
      <c r="M148" s="921"/>
      <c r="N148" s="921"/>
      <c r="O148" s="921"/>
      <c r="P148" s="921"/>
      <c r="Q148" s="921"/>
      <c r="R148" s="921"/>
      <c r="S148" s="922"/>
    </row>
    <row r="149" spans="2:19" ht="16.5" customHeight="1">
      <c r="B149" s="874" t="s">
        <v>78</v>
      </c>
      <c r="C149" s="875"/>
      <c r="D149" s="876"/>
      <c r="E149" s="876"/>
      <c r="F149" s="876"/>
      <c r="G149" s="876"/>
      <c r="H149" s="876"/>
      <c r="I149" s="876"/>
      <c r="J149" s="876"/>
      <c r="K149" s="876"/>
      <c r="L149" s="876"/>
      <c r="M149" s="876"/>
      <c r="N149" s="876"/>
      <c r="O149" s="876"/>
      <c r="P149" s="876"/>
      <c r="Q149" s="876"/>
      <c r="R149" s="876"/>
      <c r="S149" s="876"/>
    </row>
    <row r="150" spans="1:19" ht="16.5" customHeight="1" hidden="1">
      <c r="A150" s="1020"/>
      <c r="B150" s="989" t="s">
        <v>351</v>
      </c>
      <c r="C150" s="875"/>
      <c r="D150" s="876"/>
      <c r="E150" s="876"/>
      <c r="F150" s="876"/>
      <c r="G150" s="876"/>
      <c r="H150" s="876"/>
      <c r="I150" s="876"/>
      <c r="J150" s="876"/>
      <c r="K150" s="876"/>
      <c r="L150" s="876"/>
      <c r="M150" s="876"/>
      <c r="N150" s="876"/>
      <c r="O150" s="876"/>
      <c r="P150" s="876"/>
      <c r="Q150" s="876"/>
      <c r="R150" s="876"/>
      <c r="S150" s="876"/>
    </row>
    <row r="151" spans="1:19" ht="16.5" customHeight="1">
      <c r="A151" s="1020"/>
      <c r="B151" s="1021" t="s">
        <v>352</v>
      </c>
      <c r="C151" s="875"/>
      <c r="D151" s="876"/>
      <c r="E151" s="876"/>
      <c r="F151" s="876"/>
      <c r="G151" s="876"/>
      <c r="H151" s="876"/>
      <c r="I151" s="876"/>
      <c r="J151" s="876"/>
      <c r="K151" s="876"/>
      <c r="L151" s="876"/>
      <c r="M151" s="876"/>
      <c r="N151" s="876"/>
      <c r="O151" s="876"/>
      <c r="P151" s="876"/>
      <c r="Q151" s="876"/>
      <c r="R151" s="876"/>
      <c r="S151" s="876"/>
    </row>
    <row r="152" spans="1:19" ht="16.5" customHeight="1" hidden="1">
      <c r="A152" s="1020"/>
      <c r="B152" s="1021" t="s">
        <v>309</v>
      </c>
      <c r="C152" s="875"/>
      <c r="D152" s="876"/>
      <c r="E152" s="876"/>
      <c r="F152" s="876"/>
      <c r="G152" s="876"/>
      <c r="H152" s="876"/>
      <c r="I152" s="876"/>
      <c r="J152" s="876"/>
      <c r="K152" s="876"/>
      <c r="L152" s="876"/>
      <c r="M152" s="876"/>
      <c r="N152" s="876"/>
      <c r="O152" s="876"/>
      <c r="P152" s="876"/>
      <c r="Q152" s="876"/>
      <c r="R152" s="876"/>
      <c r="S152" s="876"/>
    </row>
    <row r="153" spans="1:19" ht="16.5" customHeight="1">
      <c r="A153" s="1020"/>
      <c r="B153" s="1021"/>
      <c r="C153" s="875"/>
      <c r="D153" s="876"/>
      <c r="E153" s="876"/>
      <c r="F153" s="876"/>
      <c r="G153" s="876"/>
      <c r="H153" s="876"/>
      <c r="I153" s="876"/>
      <c r="J153" s="876"/>
      <c r="K153" s="876"/>
      <c r="L153" s="876"/>
      <c r="M153" s="876"/>
      <c r="N153" s="876"/>
      <c r="O153" s="876"/>
      <c r="P153" s="876"/>
      <c r="Q153" s="876"/>
      <c r="R153" s="876"/>
      <c r="S153" s="876"/>
    </row>
    <row r="154" spans="2:19" ht="16.5" customHeight="1">
      <c r="B154" s="870" t="s">
        <v>118</v>
      </c>
      <c r="C154" s="871"/>
      <c r="D154" s="872"/>
      <c r="E154" s="872"/>
      <c r="F154" s="872"/>
      <c r="G154" s="872"/>
      <c r="H154" s="872"/>
      <c r="I154" s="872"/>
      <c r="J154" s="872"/>
      <c r="K154" s="872"/>
      <c r="L154" s="872"/>
      <c r="M154" s="872"/>
      <c r="N154" s="872"/>
      <c r="O154" s="872"/>
      <c r="P154" s="872"/>
      <c r="Q154" s="872"/>
      <c r="R154" s="872"/>
      <c r="S154" s="872"/>
    </row>
    <row r="155" spans="2:19" ht="16.5" customHeight="1">
      <c r="B155" s="870" t="s">
        <v>257</v>
      </c>
      <c r="C155" s="871"/>
      <c r="D155" s="872"/>
      <c r="E155" s="872"/>
      <c r="F155" s="872"/>
      <c r="G155" s="872"/>
      <c r="H155" s="872"/>
      <c r="I155" s="872"/>
      <c r="J155" s="872"/>
      <c r="K155" s="872"/>
      <c r="L155" s="872"/>
      <c r="M155" s="872"/>
      <c r="N155" s="872"/>
      <c r="O155" s="872"/>
      <c r="P155" s="872"/>
      <c r="Q155" s="872"/>
      <c r="R155" s="872"/>
      <c r="S155" s="872"/>
    </row>
    <row r="156" spans="2:19" ht="16.5" customHeight="1">
      <c r="B156" s="874"/>
      <c r="C156" s="875"/>
      <c r="D156" s="876"/>
      <c r="E156" s="876"/>
      <c r="F156" s="876"/>
      <c r="G156" s="876"/>
      <c r="H156" s="876"/>
      <c r="I156" s="876"/>
      <c r="J156" s="876"/>
      <c r="K156" s="876"/>
      <c r="L156" s="876"/>
      <c r="M156" s="876"/>
      <c r="N156" s="876"/>
      <c r="O156" s="876"/>
      <c r="P156" s="876"/>
      <c r="Q156" s="876"/>
      <c r="R156" s="876"/>
      <c r="S156" s="876"/>
    </row>
    <row r="157" spans="2:19" ht="16.5" customHeight="1">
      <c r="B157" s="870" t="s">
        <v>156</v>
      </c>
      <c r="C157" s="875"/>
      <c r="D157" s="876"/>
      <c r="E157" s="876"/>
      <c r="F157" s="876"/>
      <c r="G157" s="876"/>
      <c r="H157" s="876"/>
      <c r="I157" s="876"/>
      <c r="J157" s="876"/>
      <c r="K157" s="975"/>
      <c r="L157" s="975"/>
      <c r="M157" s="975"/>
      <c r="N157" s="975"/>
      <c r="O157" s="975"/>
      <c r="P157" s="975"/>
      <c r="Q157" s="975"/>
      <c r="R157" s="975"/>
      <c r="S157" s="975"/>
    </row>
    <row r="158" spans="2:19" ht="16.5" customHeight="1">
      <c r="B158" s="874"/>
      <c r="C158" s="875"/>
      <c r="D158" s="876"/>
      <c r="E158" s="876"/>
      <c r="F158" s="876"/>
      <c r="G158" s="876"/>
      <c r="H158" s="876"/>
      <c r="I158" s="876"/>
      <c r="J158" s="874"/>
      <c r="K158" s="874"/>
      <c r="L158" s="874"/>
      <c r="M158" s="874"/>
      <c r="N158" s="874"/>
      <c r="O158" s="874"/>
      <c r="P158" s="874"/>
      <c r="Q158" s="874"/>
      <c r="R158" s="876"/>
      <c r="S158" s="874"/>
    </row>
    <row r="159" spans="2:19" ht="16.5" customHeight="1" thickBot="1">
      <c r="B159" s="870" t="s">
        <v>222</v>
      </c>
      <c r="C159" s="875"/>
      <c r="D159" s="876"/>
      <c r="E159" s="876"/>
      <c r="F159" s="876"/>
      <c r="G159" s="876"/>
      <c r="H159" s="876"/>
      <c r="I159" s="876"/>
      <c r="J159" s="876"/>
      <c r="K159" s="876"/>
      <c r="L159" s="876"/>
      <c r="M159" s="876"/>
      <c r="N159" s="876"/>
      <c r="O159" s="876"/>
      <c r="P159" s="876"/>
      <c r="Q159" s="876"/>
      <c r="R159" s="876"/>
      <c r="S159" s="876"/>
    </row>
    <row r="160" spans="2:19" ht="16.5" customHeight="1">
      <c r="B160" s="874"/>
      <c r="C160" s="879"/>
      <c r="D160" s="880"/>
      <c r="E160" s="1584" t="s">
        <v>86</v>
      </c>
      <c r="F160" s="1585"/>
      <c r="G160" s="1585"/>
      <c r="H160" s="1586"/>
      <c r="I160" s="882"/>
      <c r="J160" s="1581"/>
      <c r="K160" s="1582"/>
      <c r="L160" s="1582"/>
      <c r="M160" s="1582"/>
      <c r="N160" s="1582"/>
      <c r="O160" s="1582"/>
      <c r="P160" s="1582"/>
      <c r="Q160" s="1582"/>
      <c r="R160" s="1582"/>
      <c r="S160" s="1583"/>
    </row>
    <row r="161" spans="2:19" ht="16.5" customHeight="1" thickBot="1">
      <c r="B161" s="870"/>
      <c r="C161" s="884" t="s">
        <v>135</v>
      </c>
      <c r="D161" s="935"/>
      <c r="E161" s="1013" t="s">
        <v>88</v>
      </c>
      <c r="F161" s="994" t="s">
        <v>223</v>
      </c>
      <c r="G161" s="994" t="s">
        <v>90</v>
      </c>
      <c r="H161" s="1014" t="s">
        <v>91</v>
      </c>
      <c r="I161" s="889"/>
      <c r="J161" s="890"/>
      <c r="K161" s="948"/>
      <c r="L161" s="948"/>
      <c r="M161" s="948"/>
      <c r="N161" s="948"/>
      <c r="O161" s="948"/>
      <c r="P161" s="948"/>
      <c r="Q161" s="948"/>
      <c r="R161" s="948"/>
      <c r="S161" s="892"/>
    </row>
    <row r="162" spans="2:19" ht="16.5" customHeight="1">
      <c r="B162" s="874"/>
      <c r="C162" s="1006">
        <v>108</v>
      </c>
      <c r="D162" s="894"/>
      <c r="E162" s="1007">
        <v>8</v>
      </c>
      <c r="F162" s="1008">
        <v>10</v>
      </c>
      <c r="G162" s="1008">
        <v>11</v>
      </c>
      <c r="H162" s="1009">
        <v>0</v>
      </c>
      <c r="I162" s="898"/>
      <c r="J162" s="956"/>
      <c r="K162" s="899"/>
      <c r="L162" s="899"/>
      <c r="M162" s="899"/>
      <c r="N162" s="899"/>
      <c r="O162" s="899"/>
      <c r="P162" s="899"/>
      <c r="Q162" s="899"/>
      <c r="R162" s="899"/>
      <c r="S162" s="900"/>
    </row>
    <row r="163" spans="2:19" ht="16.5" customHeight="1">
      <c r="B163" s="874"/>
      <c r="C163" s="893">
        <v>110</v>
      </c>
      <c r="D163" s="894"/>
      <c r="E163" s="895">
        <v>6</v>
      </c>
      <c r="F163" s="896">
        <v>6</v>
      </c>
      <c r="G163" s="896">
        <v>6</v>
      </c>
      <c r="H163" s="897">
        <v>0</v>
      </c>
      <c r="I163" s="901"/>
      <c r="J163" s="902"/>
      <c r="K163" s="903"/>
      <c r="L163" s="903"/>
      <c r="M163" s="903"/>
      <c r="N163" s="903"/>
      <c r="O163" s="903"/>
      <c r="P163" s="903"/>
      <c r="Q163" s="903"/>
      <c r="R163" s="903"/>
      <c r="S163" s="904"/>
    </row>
    <row r="164" spans="2:19" ht="16.5" customHeight="1">
      <c r="B164" s="874"/>
      <c r="C164" s="893" t="s">
        <v>157</v>
      </c>
      <c r="D164" s="894"/>
      <c r="E164" s="895">
        <v>4</v>
      </c>
      <c r="F164" s="896">
        <v>5</v>
      </c>
      <c r="G164" s="896">
        <v>5</v>
      </c>
      <c r="H164" s="897"/>
      <c r="I164" s="901"/>
      <c r="J164" s="902"/>
      <c r="K164" s="903"/>
      <c r="L164" s="903"/>
      <c r="M164" s="903"/>
      <c r="N164" s="903"/>
      <c r="O164" s="903"/>
      <c r="P164" s="903"/>
      <c r="Q164" s="903"/>
      <c r="R164" s="903"/>
      <c r="S164" s="904"/>
    </row>
    <row r="165" spans="2:19" ht="16.5" customHeight="1">
      <c r="B165" s="874"/>
      <c r="C165" s="910">
        <v>204</v>
      </c>
      <c r="D165" s="911"/>
      <c r="E165" s="895">
        <v>8</v>
      </c>
      <c r="F165" s="896">
        <v>11</v>
      </c>
      <c r="G165" s="896">
        <v>13</v>
      </c>
      <c r="H165" s="897">
        <v>0</v>
      </c>
      <c r="I165" s="901"/>
      <c r="J165" s="902"/>
      <c r="K165" s="903"/>
      <c r="L165" s="903"/>
      <c r="M165" s="903"/>
      <c r="N165" s="903"/>
      <c r="O165" s="903"/>
      <c r="P165" s="903"/>
      <c r="Q165" s="903"/>
      <c r="R165" s="903"/>
      <c r="S165" s="904"/>
    </row>
    <row r="166" spans="2:19" ht="16.5" customHeight="1">
      <c r="B166" s="874"/>
      <c r="C166" s="910">
        <v>206</v>
      </c>
      <c r="D166" s="911"/>
      <c r="E166" s="895">
        <v>6</v>
      </c>
      <c r="F166" s="896">
        <v>5</v>
      </c>
      <c r="G166" s="896">
        <v>7</v>
      </c>
      <c r="H166" s="897">
        <v>0</v>
      </c>
      <c r="I166" s="901"/>
      <c r="J166" s="902"/>
      <c r="K166" s="903"/>
      <c r="L166" s="903"/>
      <c r="M166" s="903"/>
      <c r="N166" s="903"/>
      <c r="O166" s="903"/>
      <c r="P166" s="903"/>
      <c r="Q166" s="903"/>
      <c r="R166" s="903"/>
      <c r="S166" s="904"/>
    </row>
    <row r="167" spans="2:19" ht="16.5" customHeight="1">
      <c r="B167" s="874"/>
      <c r="C167" s="910" t="s">
        <v>158</v>
      </c>
      <c r="D167" s="911"/>
      <c r="E167" s="895">
        <v>4</v>
      </c>
      <c r="F167" s="896">
        <v>6</v>
      </c>
      <c r="G167" s="896">
        <v>6</v>
      </c>
      <c r="H167" s="897">
        <v>0</v>
      </c>
      <c r="I167" s="901"/>
      <c r="J167" s="902"/>
      <c r="K167" s="903"/>
      <c r="L167" s="903"/>
      <c r="M167" s="903"/>
      <c r="N167" s="903"/>
      <c r="O167" s="903"/>
      <c r="P167" s="903"/>
      <c r="Q167" s="903"/>
      <c r="R167" s="903"/>
      <c r="S167" s="904"/>
    </row>
    <row r="168" spans="2:19" ht="16.5" customHeight="1">
      <c r="B168" s="874"/>
      <c r="C168" s="910">
        <v>212</v>
      </c>
      <c r="D168" s="911"/>
      <c r="E168" s="895">
        <v>2</v>
      </c>
      <c r="F168" s="896">
        <v>2</v>
      </c>
      <c r="G168" s="896">
        <v>2</v>
      </c>
      <c r="H168" s="897">
        <v>0</v>
      </c>
      <c r="I168" s="901"/>
      <c r="J168" s="902"/>
      <c r="K168" s="903"/>
      <c r="L168" s="903"/>
      <c r="M168" s="903"/>
      <c r="N168" s="903"/>
      <c r="O168" s="903"/>
      <c r="P168" s="903"/>
      <c r="Q168" s="903"/>
      <c r="R168" s="903"/>
      <c r="S168" s="904"/>
    </row>
    <row r="169" spans="2:19" ht="16.5" customHeight="1" hidden="1">
      <c r="B169" s="874"/>
      <c r="C169" s="910"/>
      <c r="D169" s="911"/>
      <c r="E169" s="895"/>
      <c r="F169" s="896"/>
      <c r="G169" s="896"/>
      <c r="H169" s="897"/>
      <c r="I169" s="901"/>
      <c r="J169" s="902"/>
      <c r="K169" s="903"/>
      <c r="L169" s="903"/>
      <c r="M169" s="903"/>
      <c r="N169" s="903"/>
      <c r="O169" s="903"/>
      <c r="P169" s="903"/>
      <c r="Q169" s="903"/>
      <c r="R169" s="903"/>
      <c r="S169" s="904"/>
    </row>
    <row r="170" spans="2:19" ht="16.5" customHeight="1" hidden="1">
      <c r="B170" s="874"/>
      <c r="C170" s="910"/>
      <c r="D170" s="911"/>
      <c r="E170" s="895"/>
      <c r="F170" s="896"/>
      <c r="G170" s="896"/>
      <c r="H170" s="897">
        <v>0</v>
      </c>
      <c r="I170" s="901"/>
      <c r="J170" s="902"/>
      <c r="K170" s="903"/>
      <c r="L170" s="903"/>
      <c r="M170" s="903"/>
      <c r="N170" s="903"/>
      <c r="O170" s="903"/>
      <c r="P170" s="903"/>
      <c r="Q170" s="903"/>
      <c r="R170" s="903"/>
      <c r="S170" s="904"/>
    </row>
    <row r="171" spans="2:19" ht="16.5" customHeight="1" hidden="1">
      <c r="B171" s="874"/>
      <c r="C171" s="910"/>
      <c r="D171" s="911"/>
      <c r="E171" s="895"/>
      <c r="F171" s="896"/>
      <c r="G171" s="896"/>
      <c r="H171" s="897"/>
      <c r="I171" s="901"/>
      <c r="J171" s="902"/>
      <c r="K171" s="903"/>
      <c r="L171" s="903"/>
      <c r="M171" s="903"/>
      <c r="N171" s="903"/>
      <c r="O171" s="903"/>
      <c r="P171" s="903"/>
      <c r="Q171" s="903"/>
      <c r="R171" s="903"/>
      <c r="S171" s="904"/>
    </row>
    <row r="172" spans="2:19" ht="16.5" customHeight="1" hidden="1">
      <c r="B172" s="874"/>
      <c r="C172" s="910"/>
      <c r="D172" s="911"/>
      <c r="E172" s="895"/>
      <c r="F172" s="896"/>
      <c r="G172" s="896"/>
      <c r="H172" s="897"/>
      <c r="I172" s="983"/>
      <c r="J172" s="902"/>
      <c r="K172" s="903"/>
      <c r="L172" s="903"/>
      <c r="M172" s="903"/>
      <c r="N172" s="903"/>
      <c r="O172" s="903"/>
      <c r="P172" s="903"/>
      <c r="Q172" s="903"/>
      <c r="R172" s="903"/>
      <c r="S172" s="904"/>
    </row>
    <row r="173" spans="2:19" ht="16.5" customHeight="1" thickBot="1">
      <c r="B173" s="874"/>
      <c r="C173" s="1010"/>
      <c r="D173" s="1011"/>
      <c r="E173" s="953"/>
      <c r="F173" s="954"/>
      <c r="G173" s="954"/>
      <c r="H173" s="950"/>
      <c r="I173" s="983"/>
      <c r="J173" s="902"/>
      <c r="K173" s="903"/>
      <c r="L173" s="903"/>
      <c r="M173" s="903"/>
      <c r="N173" s="903"/>
      <c r="O173" s="903"/>
      <c r="P173" s="903"/>
      <c r="Q173" s="903"/>
      <c r="R173" s="903"/>
      <c r="S173" s="904"/>
    </row>
    <row r="174" spans="2:19" ht="16.5" customHeight="1">
      <c r="B174" s="870" t="s">
        <v>128</v>
      </c>
      <c r="C174" s="917"/>
      <c r="D174" s="899"/>
      <c r="E174" s="918">
        <f>SUM(E162:E173)+E188</f>
        <v>38</v>
      </c>
      <c r="F174" s="882">
        <f>SUM(F162:F173)+F188</f>
        <v>45</v>
      </c>
      <c r="G174" s="882">
        <f>SUM(G162:G173)+G188</f>
        <v>50</v>
      </c>
      <c r="H174" s="919">
        <f>SUM(H162:H173)</f>
        <v>0</v>
      </c>
      <c r="I174" s="882"/>
      <c r="J174" s="902"/>
      <c r="K174" s="903"/>
      <c r="L174" s="903"/>
      <c r="M174" s="903"/>
      <c r="N174" s="903"/>
      <c r="O174" s="903"/>
      <c r="P174" s="903"/>
      <c r="Q174" s="903"/>
      <c r="R174" s="903"/>
      <c r="S174" s="904"/>
    </row>
    <row r="175" spans="2:19" ht="16.5" customHeight="1">
      <c r="B175" s="870" t="s">
        <v>129</v>
      </c>
      <c r="C175" s="917"/>
      <c r="D175" s="899"/>
      <c r="E175" s="902">
        <f>E176-E174</f>
        <v>22</v>
      </c>
      <c r="F175" s="903">
        <f>F176-F174</f>
        <v>15</v>
      </c>
      <c r="G175" s="903">
        <f>G176-G174</f>
        <v>10</v>
      </c>
      <c r="H175" s="904"/>
      <c r="I175" s="903"/>
      <c r="J175" s="902"/>
      <c r="K175" s="903"/>
      <c r="L175" s="903"/>
      <c r="M175" s="903"/>
      <c r="N175" s="903"/>
      <c r="O175" s="903"/>
      <c r="P175" s="903"/>
      <c r="Q175" s="903"/>
      <c r="R175" s="903"/>
      <c r="S175" s="904"/>
    </row>
    <row r="176" spans="2:19" ht="16.5" customHeight="1" thickBot="1">
      <c r="B176" s="870" t="s">
        <v>28</v>
      </c>
      <c r="C176" s="917"/>
      <c r="D176" s="899"/>
      <c r="E176" s="920">
        <f>MAX($E$174:$G$174)*0.2+MAX($E$174:$G$174)</f>
        <v>60</v>
      </c>
      <c r="F176" s="921">
        <f>MAX($E$174:$G$174)*0.2+MAX($E$174:$G$174)</f>
        <v>60</v>
      </c>
      <c r="G176" s="921">
        <f>MAX($E$174:$G$174)*0.2+MAX($E$174:$G$174)</f>
        <v>60</v>
      </c>
      <c r="H176" s="922"/>
      <c r="I176" s="921"/>
      <c r="J176" s="902"/>
      <c r="K176" s="899"/>
      <c r="L176" s="899"/>
      <c r="M176" s="899"/>
      <c r="N176" s="899"/>
      <c r="O176" s="899"/>
      <c r="P176" s="899"/>
      <c r="Q176" s="903"/>
      <c r="R176" s="903"/>
      <c r="S176" s="904"/>
    </row>
    <row r="177" spans="2:19" ht="16.5" customHeight="1" thickBot="1">
      <c r="B177" s="870" t="s">
        <v>130</v>
      </c>
      <c r="C177" s="923"/>
      <c r="D177" s="903"/>
      <c r="E177" s="903"/>
      <c r="F177" s="903"/>
      <c r="G177" s="903"/>
      <c r="H177" s="903"/>
      <c r="I177" s="903"/>
      <c r="J177" s="1012"/>
      <c r="K177" s="926"/>
      <c r="L177" s="926"/>
      <c r="M177" s="926"/>
      <c r="N177" s="926"/>
      <c r="O177" s="1022"/>
      <c r="P177" s="1022"/>
      <c r="Q177" s="926"/>
      <c r="R177" s="926"/>
      <c r="S177" s="962"/>
    </row>
    <row r="178" spans="2:19" ht="16.5" customHeight="1">
      <c r="B178" s="874"/>
      <c r="C178" s="923"/>
      <c r="D178" s="903"/>
      <c r="E178" s="903"/>
      <c r="F178" s="903"/>
      <c r="G178" s="903"/>
      <c r="H178" s="903"/>
      <c r="I178" s="903"/>
      <c r="J178" s="876"/>
      <c r="K178" s="876"/>
      <c r="L178" s="876"/>
      <c r="M178" s="876"/>
      <c r="N178" s="876"/>
      <c r="O178" s="876"/>
      <c r="P178" s="876"/>
      <c r="Q178" s="876"/>
      <c r="R178" s="876"/>
      <c r="S178" s="876"/>
    </row>
    <row r="179" spans="2:19" ht="16.5" customHeight="1" thickBot="1">
      <c r="B179" s="870" t="s">
        <v>233</v>
      </c>
      <c r="C179" s="923"/>
      <c r="D179" s="903"/>
      <c r="E179" s="903"/>
      <c r="F179" s="903"/>
      <c r="G179" s="903"/>
      <c r="H179" s="903"/>
      <c r="I179" s="903"/>
      <c r="J179" s="876"/>
      <c r="K179" s="876"/>
      <c r="L179" s="876"/>
      <c r="M179" s="876"/>
      <c r="N179" s="876"/>
      <c r="O179" s="876"/>
      <c r="P179" s="876"/>
      <c r="Q179" s="876"/>
      <c r="R179" s="876"/>
      <c r="S179" s="876"/>
    </row>
    <row r="180" spans="2:19" ht="16.5" customHeight="1" thickBot="1">
      <c r="B180" s="964"/>
      <c r="C180" s="1578" t="s">
        <v>230</v>
      </c>
      <c r="D180" s="1579"/>
      <c r="E180" s="1579"/>
      <c r="F180" s="1579"/>
      <c r="G180" s="1579"/>
      <c r="H180" s="1579"/>
      <c r="I180" s="1579"/>
      <c r="J180" s="1579"/>
      <c r="K180" s="1579"/>
      <c r="L180" s="1579"/>
      <c r="M180" s="1579"/>
      <c r="N180" s="1579"/>
      <c r="O180" s="1579"/>
      <c r="P180" s="1579"/>
      <c r="Q180" s="1579"/>
      <c r="R180" s="1579"/>
      <c r="S180" s="1580"/>
    </row>
    <row r="181" spans="2:19" ht="16.5" customHeight="1" hidden="1" thickBot="1">
      <c r="B181" s="1578" t="s">
        <v>134</v>
      </c>
      <c r="C181" s="1579"/>
      <c r="D181" s="1579"/>
      <c r="E181" s="1579"/>
      <c r="F181" s="1579"/>
      <c r="G181" s="1579"/>
      <c r="H181" s="1579"/>
      <c r="I181" s="1579"/>
      <c r="J181" s="1579"/>
      <c r="K181" s="1579"/>
      <c r="L181" s="1579"/>
      <c r="M181" s="1579"/>
      <c r="N181" s="1579"/>
      <c r="O181" s="1579"/>
      <c r="P181" s="1579"/>
      <c r="Q181" s="1579"/>
      <c r="R181" s="1579"/>
      <c r="S181" s="1580"/>
    </row>
    <row r="182" spans="2:19" ht="16.5" customHeight="1" hidden="1" thickBot="1">
      <c r="B182" s="1023"/>
      <c r="C182" s="933"/>
      <c r="D182" s="933"/>
      <c r="E182" s="933"/>
      <c r="F182" s="933"/>
      <c r="G182" s="933"/>
      <c r="H182" s="933"/>
      <c r="I182" s="933"/>
      <c r="J182" s="933"/>
      <c r="K182" s="933"/>
      <c r="L182" s="933"/>
      <c r="M182" s="933"/>
      <c r="N182" s="933"/>
      <c r="O182" s="933"/>
      <c r="P182" s="933"/>
      <c r="Q182" s="933"/>
      <c r="R182" s="933"/>
      <c r="S182" s="933"/>
    </row>
    <row r="183" spans="2:19" ht="16.5" customHeight="1" hidden="1">
      <c r="B183" s="989"/>
      <c r="C183" s="879"/>
      <c r="D183" s="880"/>
      <c r="E183" s="1584" t="s">
        <v>86</v>
      </c>
      <c r="F183" s="1585"/>
      <c r="G183" s="1585"/>
      <c r="H183" s="1586"/>
      <c r="I183" s="882"/>
      <c r="J183" s="1581"/>
      <c r="K183" s="1582"/>
      <c r="L183" s="1582"/>
      <c r="M183" s="1582"/>
      <c r="N183" s="1582"/>
      <c r="O183" s="1582"/>
      <c r="P183" s="1582"/>
      <c r="Q183" s="1582"/>
      <c r="R183" s="1582"/>
      <c r="S183" s="1583"/>
    </row>
    <row r="184" spans="2:19" ht="16.5" customHeight="1" hidden="1" thickBot="1">
      <c r="B184" s="870"/>
      <c r="C184" s="884" t="s">
        <v>135</v>
      </c>
      <c r="D184" s="935"/>
      <c r="E184" s="1013" t="s">
        <v>88</v>
      </c>
      <c r="F184" s="994" t="s">
        <v>89</v>
      </c>
      <c r="G184" s="994" t="s">
        <v>90</v>
      </c>
      <c r="H184" s="1014" t="s">
        <v>91</v>
      </c>
      <c r="I184" s="933"/>
      <c r="J184" s="890"/>
      <c r="K184" s="948"/>
      <c r="L184" s="948"/>
      <c r="M184" s="948"/>
      <c r="N184" s="948"/>
      <c r="O184" s="948"/>
      <c r="P184" s="948"/>
      <c r="Q184" s="948"/>
      <c r="R184" s="948"/>
      <c r="S184" s="892"/>
    </row>
    <row r="185" spans="2:19" ht="16.5" customHeight="1" hidden="1">
      <c r="B185" s="874"/>
      <c r="C185" s="1024">
        <v>657</v>
      </c>
      <c r="D185" s="1009"/>
      <c r="E185" s="979"/>
      <c r="F185" s="896"/>
      <c r="G185" s="896"/>
      <c r="H185" s="1025"/>
      <c r="I185" s="898"/>
      <c r="J185" s="902"/>
      <c r="K185" s="899"/>
      <c r="L185" s="899"/>
      <c r="M185" s="899"/>
      <c r="N185" s="899"/>
      <c r="O185" s="899"/>
      <c r="P185" s="899"/>
      <c r="Q185" s="899"/>
      <c r="R185" s="899"/>
      <c r="S185" s="900"/>
    </row>
    <row r="186" spans="2:19" ht="16.5" customHeight="1" hidden="1" thickBot="1">
      <c r="B186" s="874"/>
      <c r="C186" s="1002" t="s">
        <v>161</v>
      </c>
      <c r="D186" s="950"/>
      <c r="E186" s="1026"/>
      <c r="F186" s="954"/>
      <c r="G186" s="954"/>
      <c r="H186" s="950"/>
      <c r="I186" s="908"/>
      <c r="J186" s="956"/>
      <c r="K186" s="899"/>
      <c r="L186" s="899"/>
      <c r="M186" s="899"/>
      <c r="N186" s="899"/>
      <c r="O186" s="899"/>
      <c r="P186" s="899"/>
      <c r="Q186" s="899"/>
      <c r="R186" s="899"/>
      <c r="S186" s="900"/>
    </row>
    <row r="187" spans="2:19" ht="16.5" customHeight="1" hidden="1">
      <c r="B187" s="874"/>
      <c r="C187" s="923"/>
      <c r="D187" s="903"/>
      <c r="E187" s="918"/>
      <c r="F187" s="882"/>
      <c r="G187" s="882"/>
      <c r="H187" s="919"/>
      <c r="I187" s="903"/>
      <c r="J187" s="902"/>
      <c r="K187" s="903"/>
      <c r="L187" s="903"/>
      <c r="M187" s="903"/>
      <c r="N187" s="903"/>
      <c r="O187" s="903"/>
      <c r="P187" s="903"/>
      <c r="Q187" s="903"/>
      <c r="R187" s="903"/>
      <c r="S187" s="904"/>
    </row>
    <row r="188" spans="2:19" ht="16.5" customHeight="1" hidden="1" thickBot="1">
      <c r="B188" s="870" t="s">
        <v>28</v>
      </c>
      <c r="C188" s="923"/>
      <c r="D188" s="903"/>
      <c r="E188" s="920">
        <f>SUM(E185:E186)</f>
        <v>0</v>
      </c>
      <c r="F188" s="921">
        <f>SUM(F185:F186)</f>
        <v>0</v>
      </c>
      <c r="G188" s="921">
        <f>SUM(G185:G186)</f>
        <v>0</v>
      </c>
      <c r="H188" s="922"/>
      <c r="I188" s="921"/>
      <c r="J188" s="902"/>
      <c r="K188" s="903"/>
      <c r="L188" s="903"/>
      <c r="M188" s="903"/>
      <c r="N188" s="903"/>
      <c r="O188" s="903"/>
      <c r="P188" s="903"/>
      <c r="Q188" s="903"/>
      <c r="R188" s="903"/>
      <c r="S188" s="904"/>
    </row>
    <row r="189" spans="1:19" ht="16.5" customHeight="1" hidden="1" thickBot="1">
      <c r="A189" s="1020"/>
      <c r="B189" s="1027"/>
      <c r="C189" s="875"/>
      <c r="D189" s="876"/>
      <c r="E189" s="876"/>
      <c r="F189" s="876"/>
      <c r="G189" s="876"/>
      <c r="H189" s="876"/>
      <c r="I189" s="876"/>
      <c r="J189" s="920"/>
      <c r="K189" s="921"/>
      <c r="L189" s="921"/>
      <c r="M189" s="921"/>
      <c r="N189" s="921"/>
      <c r="O189" s="921"/>
      <c r="P189" s="921"/>
      <c r="Q189" s="921"/>
      <c r="R189" s="921"/>
      <c r="S189" s="922"/>
    </row>
    <row r="190" spans="1:19" ht="16.5" customHeight="1">
      <c r="A190" s="1020"/>
      <c r="B190" s="1027"/>
      <c r="C190" s="875"/>
      <c r="D190" s="876"/>
      <c r="E190" s="876"/>
      <c r="F190" s="876"/>
      <c r="G190" s="876"/>
      <c r="H190" s="876"/>
      <c r="I190" s="876"/>
      <c r="J190" s="876"/>
      <c r="K190" s="876"/>
      <c r="L190" s="876"/>
      <c r="M190" s="876"/>
      <c r="N190" s="876"/>
      <c r="O190" s="876"/>
      <c r="P190" s="876"/>
      <c r="Q190" s="876"/>
      <c r="R190" s="876"/>
      <c r="S190" s="876"/>
    </row>
    <row r="191" spans="2:19" ht="16.5" customHeight="1" thickBot="1">
      <c r="B191" s="870" t="s">
        <v>234</v>
      </c>
      <c r="C191" s="875"/>
      <c r="D191" s="876"/>
      <c r="E191" s="876"/>
      <c r="F191" s="876"/>
      <c r="G191" s="876"/>
      <c r="H191" s="876"/>
      <c r="I191" s="876"/>
      <c r="J191" s="876">
        <v>0</v>
      </c>
      <c r="K191" s="876"/>
      <c r="L191" s="876"/>
      <c r="M191" s="876"/>
      <c r="N191" s="876"/>
      <c r="O191" s="876"/>
      <c r="P191" s="876"/>
      <c r="Q191" s="876"/>
      <c r="R191" s="876"/>
      <c r="S191" s="876"/>
    </row>
    <row r="192" spans="2:19" ht="16.5" customHeight="1">
      <c r="B192" s="874"/>
      <c r="C192" s="879"/>
      <c r="D192" s="880"/>
      <c r="E192" s="1584" t="s">
        <v>86</v>
      </c>
      <c r="F192" s="1585"/>
      <c r="G192" s="1585"/>
      <c r="H192" s="1586"/>
      <c r="I192" s="882"/>
      <c r="J192" s="1581"/>
      <c r="K192" s="1582"/>
      <c r="L192" s="1582"/>
      <c r="M192" s="1582"/>
      <c r="N192" s="1582"/>
      <c r="O192" s="1582"/>
      <c r="P192" s="1582"/>
      <c r="Q192" s="1582"/>
      <c r="R192" s="1582"/>
      <c r="S192" s="1583"/>
    </row>
    <row r="193" spans="2:19" ht="16.5" customHeight="1" thickBot="1">
      <c r="B193" s="870"/>
      <c r="C193" s="884" t="s">
        <v>135</v>
      </c>
      <c r="D193" s="935"/>
      <c r="E193" s="1013" t="s">
        <v>88</v>
      </c>
      <c r="F193" s="994" t="s">
        <v>89</v>
      </c>
      <c r="G193" s="994" t="s">
        <v>90</v>
      </c>
      <c r="H193" s="1014" t="s">
        <v>91</v>
      </c>
      <c r="I193" s="889"/>
      <c r="J193" s="890"/>
      <c r="K193" s="948"/>
      <c r="L193" s="948"/>
      <c r="M193" s="948"/>
      <c r="N193" s="948"/>
      <c r="O193" s="948"/>
      <c r="P193" s="948"/>
      <c r="Q193" s="948"/>
      <c r="R193" s="948"/>
      <c r="S193" s="892"/>
    </row>
    <row r="194" spans="2:19" ht="16.5" customHeight="1">
      <c r="B194" s="870"/>
      <c r="C194" s="1405">
        <v>754</v>
      </c>
      <c r="D194" s="1093"/>
      <c r="E194" s="985">
        <v>7</v>
      </c>
      <c r="F194" s="906">
        <v>10</v>
      </c>
      <c r="G194" s="906">
        <v>10</v>
      </c>
      <c r="H194" s="1009">
        <v>0</v>
      </c>
      <c r="I194" s="933"/>
      <c r="J194" s="890"/>
      <c r="K194" s="948"/>
      <c r="L194" s="948"/>
      <c r="M194" s="948"/>
      <c r="N194" s="948"/>
      <c r="O194" s="948"/>
      <c r="P194" s="948"/>
      <c r="Q194" s="948"/>
      <c r="R194" s="948"/>
      <c r="S194" s="892"/>
    </row>
    <row r="195" spans="2:19" ht="16.5" customHeight="1" thickBot="1">
      <c r="B195" s="870"/>
      <c r="C195" s="1010">
        <v>757</v>
      </c>
      <c r="D195" s="1019"/>
      <c r="E195" s="1026">
        <v>9</v>
      </c>
      <c r="F195" s="954">
        <v>9</v>
      </c>
      <c r="G195" s="954">
        <v>9</v>
      </c>
      <c r="H195" s="950">
        <v>0</v>
      </c>
      <c r="I195" s="933"/>
      <c r="J195" s="890"/>
      <c r="K195" s="948"/>
      <c r="L195" s="948"/>
      <c r="M195" s="948"/>
      <c r="N195" s="948"/>
      <c r="O195" s="948"/>
      <c r="P195" s="948"/>
      <c r="Q195" s="948"/>
      <c r="R195" s="948"/>
      <c r="S195" s="892"/>
    </row>
    <row r="196" spans="2:19" ht="16.5" customHeight="1" hidden="1" thickBot="1">
      <c r="B196" s="1027"/>
      <c r="C196" s="951"/>
      <c r="D196" s="913"/>
      <c r="E196" s="1406"/>
      <c r="F196" s="946"/>
      <c r="G196" s="946"/>
      <c r="H196" s="946"/>
      <c r="I196" s="991"/>
      <c r="J196" s="956"/>
      <c r="K196" s="899"/>
      <c r="L196" s="899"/>
      <c r="M196" s="899"/>
      <c r="N196" s="899"/>
      <c r="O196" s="899"/>
      <c r="P196" s="903"/>
      <c r="Q196" s="899"/>
      <c r="R196" s="899"/>
      <c r="S196" s="958"/>
    </row>
    <row r="197" spans="2:19" ht="16.5" customHeight="1">
      <c r="B197" s="955" t="s">
        <v>128</v>
      </c>
      <c r="C197" s="917"/>
      <c r="D197" s="899"/>
      <c r="E197" s="918">
        <f>SUM(E194:E196)</f>
        <v>16</v>
      </c>
      <c r="F197" s="882">
        <f>SUM(F194:F196)</f>
        <v>19</v>
      </c>
      <c r="G197" s="882">
        <f>SUM(G194:G196)</f>
        <v>19</v>
      </c>
      <c r="H197" s="919">
        <v>0</v>
      </c>
      <c r="I197" s="903"/>
      <c r="J197" s="956"/>
      <c r="K197" s="899"/>
      <c r="L197" s="899"/>
      <c r="M197" s="899"/>
      <c r="N197" s="899"/>
      <c r="O197" s="899"/>
      <c r="P197" s="903"/>
      <c r="Q197" s="899"/>
      <c r="R197" s="899"/>
      <c r="S197" s="958"/>
    </row>
    <row r="198" spans="2:19" ht="16.5" customHeight="1">
      <c r="B198" s="955" t="s">
        <v>129</v>
      </c>
      <c r="C198" s="957"/>
      <c r="D198" s="899"/>
      <c r="E198" s="902">
        <f>E199-E197</f>
        <v>7</v>
      </c>
      <c r="F198" s="903">
        <f>F199-F197</f>
        <v>4</v>
      </c>
      <c r="G198" s="903">
        <f>G199-G197</f>
        <v>4</v>
      </c>
      <c r="H198" s="904"/>
      <c r="I198" s="903"/>
      <c r="J198" s="956"/>
      <c r="K198" s="899"/>
      <c r="L198" s="899"/>
      <c r="M198" s="899"/>
      <c r="N198" s="899"/>
      <c r="O198" s="899"/>
      <c r="P198" s="903"/>
      <c r="Q198" s="899"/>
      <c r="R198" s="899"/>
      <c r="S198" s="958"/>
    </row>
    <row r="199" spans="2:19" ht="16.5" customHeight="1" thickBot="1">
      <c r="B199" s="955" t="s">
        <v>28</v>
      </c>
      <c r="C199" s="957"/>
      <c r="D199" s="899"/>
      <c r="E199" s="920">
        <f>MAX($E$197:$G$197)*0.2+MAX($E$197:$G$197)</f>
        <v>23</v>
      </c>
      <c r="F199" s="921">
        <f>MAX($E$197:$G$197)*0.2+MAX($E$197:$G$197)</f>
        <v>23</v>
      </c>
      <c r="G199" s="921">
        <f>MAX($E$197:$G$197)*0.2+MAX($E$197:$G$197)</f>
        <v>23</v>
      </c>
      <c r="H199" s="922"/>
      <c r="I199" s="921"/>
      <c r="J199" s="902"/>
      <c r="K199" s="899"/>
      <c r="L199" s="899"/>
      <c r="M199" s="899"/>
      <c r="N199" s="899"/>
      <c r="O199" s="899"/>
      <c r="P199" s="899"/>
      <c r="Q199" s="899"/>
      <c r="R199" s="899"/>
      <c r="S199" s="958"/>
    </row>
    <row r="200" spans="2:19" ht="16.5" customHeight="1" thickBot="1">
      <c r="B200" s="959" t="s">
        <v>130</v>
      </c>
      <c r="C200" s="917"/>
      <c r="D200" s="899"/>
      <c r="E200" s="903"/>
      <c r="F200" s="903"/>
      <c r="G200" s="903"/>
      <c r="H200" s="903"/>
      <c r="I200" s="903"/>
      <c r="J200" s="960"/>
      <c r="K200" s="961"/>
      <c r="L200" s="961"/>
      <c r="M200" s="961"/>
      <c r="N200" s="961"/>
      <c r="O200" s="961"/>
      <c r="P200" s="926"/>
      <c r="Q200" s="928"/>
      <c r="R200" s="928"/>
      <c r="S200" s="962"/>
    </row>
    <row r="201" spans="2:19" ht="16.5" customHeight="1">
      <c r="B201" s="959"/>
      <c r="C201" s="917"/>
      <c r="D201" s="899"/>
      <c r="E201" s="903"/>
      <c r="F201" s="903"/>
      <c r="G201" s="903"/>
      <c r="H201" s="903"/>
      <c r="I201" s="903"/>
      <c r="J201" s="972"/>
      <c r="K201" s="972"/>
      <c r="L201" s="972"/>
      <c r="M201" s="972"/>
      <c r="N201" s="972"/>
      <c r="O201" s="972"/>
      <c r="P201" s="972"/>
      <c r="Q201" s="972"/>
      <c r="R201" s="974"/>
      <c r="S201" s="972"/>
    </row>
    <row r="202" spans="2:19" ht="16.5" customHeight="1" thickBot="1">
      <c r="B202" s="963" t="s">
        <v>235</v>
      </c>
      <c r="C202" s="917"/>
      <c r="D202" s="899"/>
      <c r="E202" s="903"/>
      <c r="F202" s="903"/>
      <c r="G202" s="903"/>
      <c r="H202" s="903"/>
      <c r="I202" s="903"/>
      <c r="J202" s="972"/>
      <c r="K202" s="876"/>
      <c r="L202" s="876"/>
      <c r="M202" s="876"/>
      <c r="N202" s="876"/>
      <c r="O202" s="876"/>
      <c r="P202" s="876"/>
      <c r="Q202" s="876"/>
      <c r="R202" s="876"/>
      <c r="S202" s="876"/>
    </row>
    <row r="203" spans="2:19" ht="16.5" customHeight="1" thickBot="1">
      <c r="B203" s="963"/>
      <c r="C203" s="917"/>
      <c r="D203" s="899"/>
      <c r="E203" s="1590" t="s">
        <v>138</v>
      </c>
      <c r="F203" s="1591"/>
      <c r="G203" s="1591"/>
      <c r="H203" s="1592"/>
      <c r="I203" s="903"/>
      <c r="J203" s="1581"/>
      <c r="K203" s="1582"/>
      <c r="L203" s="1582"/>
      <c r="M203" s="1582"/>
      <c r="N203" s="1582"/>
      <c r="O203" s="1582"/>
      <c r="P203" s="1582"/>
      <c r="Q203" s="1582"/>
      <c r="R203" s="1582"/>
      <c r="S203" s="1583"/>
    </row>
    <row r="204" spans="2:19" ht="16.5" customHeight="1" thickBot="1">
      <c r="B204" s="963"/>
      <c r="C204" s="903"/>
      <c r="D204" s="903"/>
      <c r="E204" s="886" t="s">
        <v>88</v>
      </c>
      <c r="F204" s="887" t="s">
        <v>89</v>
      </c>
      <c r="G204" s="887" t="s">
        <v>90</v>
      </c>
      <c r="H204" s="888" t="s">
        <v>91</v>
      </c>
      <c r="I204" s="970"/>
      <c r="J204" s="890"/>
      <c r="K204" s="948"/>
      <c r="L204" s="948"/>
      <c r="M204" s="948"/>
      <c r="N204" s="948"/>
      <c r="O204" s="948"/>
      <c r="P204" s="948"/>
      <c r="Q204" s="948"/>
      <c r="R204" s="948"/>
      <c r="S204" s="892"/>
    </row>
    <row r="205" spans="2:19" ht="16.5" customHeight="1">
      <c r="B205" s="971" t="s">
        <v>128</v>
      </c>
      <c r="C205" s="971"/>
      <c r="D205" s="933"/>
      <c r="E205" s="918">
        <f>E174+E197</f>
        <v>54</v>
      </c>
      <c r="F205" s="882">
        <f>F174+F197</f>
        <v>64</v>
      </c>
      <c r="G205" s="882">
        <f>G174+G197</f>
        <v>69</v>
      </c>
      <c r="H205" s="919">
        <f>H174+H197</f>
        <v>0</v>
      </c>
      <c r="I205" s="882"/>
      <c r="J205" s="902"/>
      <c r="K205" s="903"/>
      <c r="L205" s="903"/>
      <c r="M205" s="903"/>
      <c r="N205" s="903"/>
      <c r="O205" s="903"/>
      <c r="P205" s="903"/>
      <c r="Q205" s="903"/>
      <c r="R205" s="903"/>
      <c r="S205" s="904"/>
    </row>
    <row r="206" spans="2:19" ht="16.5" customHeight="1">
      <c r="B206" s="955" t="s">
        <v>129</v>
      </c>
      <c r="C206" s="917"/>
      <c r="D206" s="903"/>
      <c r="E206" s="902">
        <f>E207-E205</f>
        <v>29</v>
      </c>
      <c r="F206" s="903">
        <f>F207-F205</f>
        <v>19</v>
      </c>
      <c r="G206" s="903">
        <f>G207-G205</f>
        <v>14</v>
      </c>
      <c r="H206" s="904"/>
      <c r="I206" s="903"/>
      <c r="J206" s="902"/>
      <c r="K206" s="903"/>
      <c r="L206" s="903"/>
      <c r="M206" s="903"/>
      <c r="N206" s="903"/>
      <c r="O206" s="903"/>
      <c r="P206" s="903"/>
      <c r="Q206" s="903"/>
      <c r="R206" s="903"/>
      <c r="S206" s="904"/>
    </row>
    <row r="207" spans="2:19" ht="16.5" customHeight="1" thickBot="1">
      <c r="B207" s="955" t="s">
        <v>28</v>
      </c>
      <c r="C207" s="917"/>
      <c r="D207" s="899"/>
      <c r="E207" s="920">
        <f>E176+E199</f>
        <v>83</v>
      </c>
      <c r="F207" s="921">
        <f>F176+F199</f>
        <v>83</v>
      </c>
      <c r="G207" s="921">
        <f>G176+G199</f>
        <v>83</v>
      </c>
      <c r="H207" s="922"/>
      <c r="I207" s="921"/>
      <c r="J207" s="902"/>
      <c r="K207" s="899"/>
      <c r="L207" s="899"/>
      <c r="M207" s="899"/>
      <c r="N207" s="899"/>
      <c r="O207" s="899"/>
      <c r="P207" s="899"/>
      <c r="Q207" s="903"/>
      <c r="R207" s="903"/>
      <c r="S207" s="904"/>
    </row>
    <row r="208" spans="2:19" ht="16.5" customHeight="1" thickBot="1">
      <c r="B208" s="959" t="s">
        <v>130</v>
      </c>
      <c r="C208" s="957"/>
      <c r="D208" s="972"/>
      <c r="E208" s="876"/>
      <c r="F208" s="876"/>
      <c r="G208" s="876"/>
      <c r="H208" s="876"/>
      <c r="I208" s="876"/>
      <c r="J208" s="1012"/>
      <c r="K208" s="926"/>
      <c r="L208" s="926"/>
      <c r="M208" s="926"/>
      <c r="N208" s="926"/>
      <c r="O208" s="926"/>
      <c r="P208" s="926"/>
      <c r="Q208" s="926"/>
      <c r="R208" s="926"/>
      <c r="S208" s="962"/>
    </row>
    <row r="209" spans="2:19" ht="16.5" customHeight="1">
      <c r="B209" s="959"/>
      <c r="C209" s="957"/>
      <c r="D209" s="972"/>
      <c r="E209" s="876"/>
      <c r="F209" s="876"/>
      <c r="G209" s="876"/>
      <c r="H209" s="876"/>
      <c r="I209" s="876"/>
      <c r="J209" s="930"/>
      <c r="K209" s="930"/>
      <c r="L209" s="930"/>
      <c r="M209" s="930"/>
      <c r="N209" s="930"/>
      <c r="O209" s="930"/>
      <c r="P209" s="930"/>
      <c r="Q209" s="930"/>
      <c r="R209" s="930"/>
      <c r="S209" s="930"/>
    </row>
    <row r="210" spans="2:19" ht="16.5" customHeight="1" hidden="1">
      <c r="B210" s="874" t="s">
        <v>315</v>
      </c>
      <c r="C210" s="875"/>
      <c r="D210" s="876"/>
      <c r="E210" s="876"/>
      <c r="F210" s="876"/>
      <c r="G210" s="876"/>
      <c r="H210" s="876"/>
      <c r="I210" s="876"/>
      <c r="J210" s="876"/>
      <c r="K210" s="876"/>
      <c r="L210" s="876"/>
      <c r="M210" s="876"/>
      <c r="N210" s="876"/>
      <c r="O210" s="876"/>
      <c r="P210" s="876"/>
      <c r="Q210" s="876"/>
      <c r="R210" s="876"/>
      <c r="S210" s="876"/>
    </row>
    <row r="211" spans="2:19" ht="16.5" customHeight="1" hidden="1">
      <c r="B211" s="874" t="s">
        <v>311</v>
      </c>
      <c r="C211" s="875"/>
      <c r="D211" s="876"/>
      <c r="E211" s="876"/>
      <c r="F211" s="876"/>
      <c r="G211" s="876"/>
      <c r="H211" s="876"/>
      <c r="I211" s="876"/>
      <c r="J211" s="876"/>
      <c r="K211" s="876"/>
      <c r="L211" s="876"/>
      <c r="M211" s="876"/>
      <c r="N211" s="876"/>
      <c r="O211" s="876"/>
      <c r="P211" s="876"/>
      <c r="Q211" s="876"/>
      <c r="R211" s="876"/>
      <c r="S211" s="876"/>
    </row>
    <row r="212" spans="2:19" ht="16.5" customHeight="1">
      <c r="B212" s="874"/>
      <c r="C212" s="875"/>
      <c r="D212" s="876"/>
      <c r="E212" s="876"/>
      <c r="F212" s="876"/>
      <c r="G212" s="876"/>
      <c r="H212" s="876"/>
      <c r="I212" s="876"/>
      <c r="J212" s="876"/>
      <c r="K212" s="876"/>
      <c r="L212" s="876"/>
      <c r="M212" s="876"/>
      <c r="N212" s="876"/>
      <c r="O212" s="876"/>
      <c r="P212" s="876"/>
      <c r="Q212" s="876"/>
      <c r="R212" s="876"/>
      <c r="S212" s="876"/>
    </row>
    <row r="213" spans="2:19" ht="16.5" customHeight="1">
      <c r="B213" s="870" t="s">
        <v>118</v>
      </c>
      <c r="C213" s="871"/>
      <c r="D213" s="872"/>
      <c r="E213" s="872"/>
      <c r="F213" s="872"/>
      <c r="G213" s="872"/>
      <c r="H213" s="872"/>
      <c r="I213" s="872"/>
      <c r="J213" s="872"/>
      <c r="K213" s="872"/>
      <c r="L213" s="872"/>
      <c r="M213" s="872"/>
      <c r="N213" s="872"/>
      <c r="O213" s="872"/>
      <c r="P213" s="872"/>
      <c r="Q213" s="872"/>
      <c r="R213" s="872"/>
      <c r="S213" s="872"/>
    </row>
    <row r="214" spans="2:19" ht="16.5" customHeight="1">
      <c r="B214" s="870" t="s">
        <v>257</v>
      </c>
      <c r="C214" s="871"/>
      <c r="D214" s="872"/>
      <c r="E214" s="872"/>
      <c r="F214" s="872"/>
      <c r="G214" s="872"/>
      <c r="H214" s="872"/>
      <c r="I214" s="872"/>
      <c r="J214" s="872"/>
      <c r="K214" s="872"/>
      <c r="L214" s="872"/>
      <c r="M214" s="872"/>
      <c r="N214" s="872"/>
      <c r="O214" s="872"/>
      <c r="P214" s="872"/>
      <c r="Q214" s="872"/>
      <c r="R214" s="872"/>
      <c r="S214" s="872"/>
    </row>
    <row r="215" spans="2:19" ht="16.5" customHeight="1">
      <c r="B215" s="874"/>
      <c r="C215" s="875"/>
      <c r="D215" s="876"/>
      <c r="E215" s="876"/>
      <c r="F215" s="876"/>
      <c r="G215" s="876"/>
      <c r="H215" s="876"/>
      <c r="I215" s="876"/>
      <c r="J215" s="876"/>
      <c r="K215" s="876"/>
      <c r="L215" s="876"/>
      <c r="M215" s="876"/>
      <c r="N215" s="876"/>
      <c r="O215" s="876"/>
      <c r="P215" s="876"/>
      <c r="Q215" s="876"/>
      <c r="R215" s="876"/>
      <c r="S215" s="876"/>
    </row>
    <row r="216" spans="2:19" ht="16.5" customHeight="1">
      <c r="B216" s="870" t="s">
        <v>163</v>
      </c>
      <c r="C216" s="875"/>
      <c r="D216" s="876"/>
      <c r="E216" s="876"/>
      <c r="F216" s="876"/>
      <c r="G216" s="876"/>
      <c r="H216" s="876"/>
      <c r="I216" s="876"/>
      <c r="J216" s="874"/>
      <c r="K216" s="874"/>
      <c r="L216" s="874"/>
      <c r="M216" s="874"/>
      <c r="N216" s="874"/>
      <c r="O216" s="874"/>
      <c r="P216" s="874"/>
      <c r="Q216" s="874"/>
      <c r="R216" s="876"/>
      <c r="S216" s="874"/>
    </row>
    <row r="217" spans="2:19" ht="16.5" customHeight="1">
      <c r="B217" s="874"/>
      <c r="C217" s="875"/>
      <c r="D217" s="876"/>
      <c r="E217" s="876"/>
      <c r="F217" s="876"/>
      <c r="G217" s="876"/>
      <c r="H217" s="876"/>
      <c r="I217" s="876"/>
      <c r="J217" s="874"/>
      <c r="K217" s="874"/>
      <c r="L217" s="874"/>
      <c r="M217" s="874"/>
      <c r="N217" s="874"/>
      <c r="O217" s="874"/>
      <c r="P217" s="874"/>
      <c r="Q217" s="874"/>
      <c r="R217" s="876"/>
      <c r="S217" s="874"/>
    </row>
    <row r="218" spans="2:19" ht="16.5" customHeight="1" thickBot="1">
      <c r="B218" s="870" t="s">
        <v>222</v>
      </c>
      <c r="C218" s="875"/>
      <c r="D218" s="876"/>
      <c r="E218" s="876"/>
      <c r="F218" s="876"/>
      <c r="G218" s="876"/>
      <c r="H218" s="876"/>
      <c r="I218" s="876"/>
      <c r="J218" s="876"/>
      <c r="K218" s="876"/>
      <c r="L218" s="876"/>
      <c r="M218" s="876"/>
      <c r="N218" s="876"/>
      <c r="O218" s="876"/>
      <c r="P218" s="876"/>
      <c r="Q218" s="876"/>
      <c r="R218" s="876"/>
      <c r="S218" s="876"/>
    </row>
    <row r="219" spans="2:19" ht="16.5" customHeight="1">
      <c r="B219" s="874"/>
      <c r="C219" s="879"/>
      <c r="D219" s="880"/>
      <c r="E219" s="1584" t="s">
        <v>86</v>
      </c>
      <c r="F219" s="1585"/>
      <c r="G219" s="1585"/>
      <c r="H219" s="1586"/>
      <c r="I219" s="882"/>
      <c r="J219" s="1581"/>
      <c r="K219" s="1582"/>
      <c r="L219" s="1582"/>
      <c r="M219" s="1582"/>
      <c r="N219" s="1582"/>
      <c r="O219" s="1582"/>
      <c r="P219" s="1582"/>
      <c r="Q219" s="1582"/>
      <c r="R219" s="1582"/>
      <c r="S219" s="1583"/>
    </row>
    <row r="220" spans="2:19" ht="16.5" customHeight="1" thickBot="1">
      <c r="B220" s="870"/>
      <c r="C220" s="884" t="s">
        <v>135</v>
      </c>
      <c r="D220" s="935"/>
      <c r="E220" s="1031" t="s">
        <v>88</v>
      </c>
      <c r="F220" s="1032" t="s">
        <v>89</v>
      </c>
      <c r="G220" s="1032" t="s">
        <v>90</v>
      </c>
      <c r="H220" s="1033" t="s">
        <v>91</v>
      </c>
      <c r="I220" s="889"/>
      <c r="J220" s="890"/>
      <c r="K220" s="948"/>
      <c r="L220" s="948"/>
      <c r="M220" s="948"/>
      <c r="N220" s="948"/>
      <c r="O220" s="948"/>
      <c r="P220" s="948"/>
      <c r="Q220" s="948"/>
      <c r="R220" s="948"/>
      <c r="S220" s="892"/>
    </row>
    <row r="221" spans="2:19" ht="16.5" customHeight="1">
      <c r="B221" s="874"/>
      <c r="C221" s="937" t="s">
        <v>164</v>
      </c>
      <c r="D221" s="1009"/>
      <c r="E221" s="979"/>
      <c r="F221" s="896"/>
      <c r="G221" s="896"/>
      <c r="H221" s="896">
        <v>0</v>
      </c>
      <c r="I221" s="898"/>
      <c r="J221" s="956"/>
      <c r="K221" s="899"/>
      <c r="L221" s="899"/>
      <c r="M221" s="899"/>
      <c r="N221" s="899"/>
      <c r="O221" s="899"/>
      <c r="P221" s="899"/>
      <c r="Q221" s="899"/>
      <c r="R221" s="899"/>
      <c r="S221" s="900"/>
    </row>
    <row r="222" spans="2:19" ht="16.5" customHeight="1">
      <c r="B222" s="874"/>
      <c r="C222" s="1034" t="s">
        <v>165</v>
      </c>
      <c r="D222" s="947"/>
      <c r="E222" s="979"/>
      <c r="F222" s="896"/>
      <c r="G222" s="896"/>
      <c r="H222" s="896">
        <v>0</v>
      </c>
      <c r="I222" s="901"/>
      <c r="J222" s="902"/>
      <c r="K222" s="903"/>
      <c r="L222" s="903"/>
      <c r="M222" s="903"/>
      <c r="N222" s="903"/>
      <c r="O222" s="903"/>
      <c r="P222" s="903"/>
      <c r="Q222" s="903"/>
      <c r="R222" s="903"/>
      <c r="S222" s="904"/>
    </row>
    <row r="223" spans="2:19" ht="16.5" customHeight="1" hidden="1">
      <c r="B223" s="874"/>
      <c r="C223" s="1034">
        <v>30</v>
      </c>
      <c r="D223" s="947"/>
      <c r="E223" s="979"/>
      <c r="F223" s="896"/>
      <c r="G223" s="896"/>
      <c r="H223" s="896">
        <v>0</v>
      </c>
      <c r="I223" s="901"/>
      <c r="J223" s="902"/>
      <c r="K223" s="903"/>
      <c r="L223" s="903"/>
      <c r="M223" s="903"/>
      <c r="N223" s="903"/>
      <c r="O223" s="903"/>
      <c r="P223" s="903"/>
      <c r="Q223" s="903"/>
      <c r="R223" s="903"/>
      <c r="S223" s="904"/>
    </row>
    <row r="224" spans="2:19" ht="16.5" customHeight="1">
      <c r="B224" s="874"/>
      <c r="C224" s="1034" t="s">
        <v>166</v>
      </c>
      <c r="D224" s="947"/>
      <c r="E224" s="979"/>
      <c r="F224" s="896"/>
      <c r="G224" s="896"/>
      <c r="H224" s="896">
        <v>0</v>
      </c>
      <c r="I224" s="901"/>
      <c r="J224" s="902"/>
      <c r="K224" s="903"/>
      <c r="L224" s="903"/>
      <c r="M224" s="903"/>
      <c r="N224" s="903"/>
      <c r="O224" s="903"/>
      <c r="P224" s="903"/>
      <c r="Q224" s="903"/>
      <c r="R224" s="903"/>
      <c r="S224" s="904"/>
    </row>
    <row r="225" spans="2:19" ht="15.75" customHeight="1" hidden="1">
      <c r="B225" s="874"/>
      <c r="C225" s="1034">
        <v>68</v>
      </c>
      <c r="D225" s="1035"/>
      <c r="E225" s="979"/>
      <c r="F225" s="896"/>
      <c r="G225" s="896"/>
      <c r="H225" s="896">
        <v>0</v>
      </c>
      <c r="I225" s="901"/>
      <c r="J225" s="902"/>
      <c r="K225" s="903"/>
      <c r="L225" s="903"/>
      <c r="M225" s="903"/>
      <c r="N225" s="903"/>
      <c r="O225" s="903"/>
      <c r="P225" s="903"/>
      <c r="Q225" s="903"/>
      <c r="R225" s="903"/>
      <c r="S225" s="904"/>
    </row>
    <row r="226" spans="2:19" ht="16.5" customHeight="1" hidden="1">
      <c r="B226" s="874"/>
      <c r="C226" s="982"/>
      <c r="D226" s="897"/>
      <c r="E226" s="979"/>
      <c r="F226" s="896"/>
      <c r="G226" s="896"/>
      <c r="H226" s="896"/>
      <c r="I226" s="901"/>
      <c r="J226" s="902"/>
      <c r="K226" s="903"/>
      <c r="L226" s="903"/>
      <c r="M226" s="903"/>
      <c r="N226" s="903"/>
      <c r="O226" s="903"/>
      <c r="P226" s="903"/>
      <c r="Q226" s="903"/>
      <c r="R226" s="903"/>
      <c r="S226" s="904"/>
    </row>
    <row r="227" spans="2:19" ht="16.5" customHeight="1" hidden="1">
      <c r="B227" s="874"/>
      <c r="C227" s="982"/>
      <c r="D227" s="897"/>
      <c r="E227" s="979"/>
      <c r="F227" s="896"/>
      <c r="G227" s="896"/>
      <c r="H227" s="896"/>
      <c r="I227" s="901"/>
      <c r="J227" s="902"/>
      <c r="K227" s="903"/>
      <c r="L227" s="903"/>
      <c r="M227" s="903"/>
      <c r="N227" s="903"/>
      <c r="O227" s="903"/>
      <c r="P227" s="903"/>
      <c r="Q227" s="903"/>
      <c r="R227" s="903"/>
      <c r="S227" s="904"/>
    </row>
    <row r="228" spans="2:19" ht="16.5" customHeight="1" hidden="1">
      <c r="B228" s="874"/>
      <c r="C228" s="982"/>
      <c r="D228" s="897"/>
      <c r="E228" s="979"/>
      <c r="F228" s="896"/>
      <c r="G228" s="896"/>
      <c r="H228" s="896"/>
      <c r="I228" s="901"/>
      <c r="J228" s="902"/>
      <c r="K228" s="903"/>
      <c r="L228" s="903"/>
      <c r="M228" s="903"/>
      <c r="N228" s="903"/>
      <c r="O228" s="903"/>
      <c r="P228" s="903"/>
      <c r="Q228" s="903"/>
      <c r="R228" s="903"/>
      <c r="S228" s="904"/>
    </row>
    <row r="229" spans="2:19" ht="16.5" customHeight="1" hidden="1">
      <c r="B229" s="874"/>
      <c r="C229" s="982"/>
      <c r="D229" s="897"/>
      <c r="E229" s="979"/>
      <c r="F229" s="896"/>
      <c r="G229" s="896"/>
      <c r="H229" s="896"/>
      <c r="I229" s="901"/>
      <c r="J229" s="902"/>
      <c r="K229" s="903"/>
      <c r="L229" s="903"/>
      <c r="M229" s="903"/>
      <c r="N229" s="903"/>
      <c r="O229" s="903"/>
      <c r="P229" s="903"/>
      <c r="Q229" s="903"/>
      <c r="R229" s="903"/>
      <c r="S229" s="904"/>
    </row>
    <row r="230" spans="2:19" ht="16.5" customHeight="1" hidden="1">
      <c r="B230" s="874"/>
      <c r="C230" s="982"/>
      <c r="D230" s="897"/>
      <c r="E230" s="979"/>
      <c r="F230" s="896"/>
      <c r="G230" s="896"/>
      <c r="H230" s="896"/>
      <c r="I230" s="901"/>
      <c r="J230" s="902"/>
      <c r="K230" s="903"/>
      <c r="L230" s="903"/>
      <c r="M230" s="903"/>
      <c r="N230" s="903"/>
      <c r="O230" s="903"/>
      <c r="P230" s="903"/>
      <c r="Q230" s="903"/>
      <c r="R230" s="903"/>
      <c r="S230" s="904"/>
    </row>
    <row r="231" spans="2:19" ht="16.5" customHeight="1" hidden="1">
      <c r="B231" s="874"/>
      <c r="C231" s="982"/>
      <c r="D231" s="897"/>
      <c r="E231" s="979"/>
      <c r="F231" s="896"/>
      <c r="G231" s="896"/>
      <c r="H231" s="896"/>
      <c r="I231" s="901"/>
      <c r="J231" s="902"/>
      <c r="K231" s="903"/>
      <c r="L231" s="903"/>
      <c r="M231" s="903"/>
      <c r="N231" s="903"/>
      <c r="O231" s="903"/>
      <c r="P231" s="903"/>
      <c r="Q231" s="903"/>
      <c r="R231" s="903"/>
      <c r="S231" s="904"/>
    </row>
    <row r="232" spans="2:19" ht="16.5" customHeight="1" hidden="1">
      <c r="B232" s="874"/>
      <c r="C232" s="982"/>
      <c r="D232" s="897"/>
      <c r="E232" s="979"/>
      <c r="F232" s="896"/>
      <c r="G232" s="896"/>
      <c r="H232" s="896"/>
      <c r="I232" s="901"/>
      <c r="J232" s="902"/>
      <c r="K232" s="903"/>
      <c r="L232" s="903"/>
      <c r="M232" s="903"/>
      <c r="N232" s="903"/>
      <c r="O232" s="903"/>
      <c r="P232" s="903"/>
      <c r="Q232" s="903"/>
      <c r="R232" s="903"/>
      <c r="S232" s="904"/>
    </row>
    <row r="233" spans="2:19" ht="16.5" customHeight="1" hidden="1">
      <c r="B233" s="874"/>
      <c r="C233" s="982"/>
      <c r="D233" s="897"/>
      <c r="E233" s="979"/>
      <c r="F233" s="896"/>
      <c r="G233" s="896"/>
      <c r="H233" s="896"/>
      <c r="I233" s="901"/>
      <c r="J233" s="902"/>
      <c r="K233" s="903"/>
      <c r="L233" s="903"/>
      <c r="M233" s="903"/>
      <c r="N233" s="903"/>
      <c r="O233" s="903"/>
      <c r="P233" s="903"/>
      <c r="Q233" s="903"/>
      <c r="R233" s="903"/>
      <c r="S233" s="904"/>
    </row>
    <row r="234" spans="2:19" ht="16.5" customHeight="1" hidden="1">
      <c r="B234" s="874"/>
      <c r="C234" s="982"/>
      <c r="D234" s="897"/>
      <c r="E234" s="979"/>
      <c r="F234" s="896"/>
      <c r="G234" s="896"/>
      <c r="H234" s="896"/>
      <c r="I234" s="901"/>
      <c r="J234" s="902"/>
      <c r="K234" s="903"/>
      <c r="L234" s="903"/>
      <c r="M234" s="903"/>
      <c r="N234" s="903"/>
      <c r="O234" s="903"/>
      <c r="P234" s="903"/>
      <c r="Q234" s="903"/>
      <c r="R234" s="903"/>
      <c r="S234" s="904"/>
    </row>
    <row r="235" spans="2:19" ht="16.5" customHeight="1" hidden="1">
      <c r="B235" s="874"/>
      <c r="C235" s="982"/>
      <c r="D235" s="897"/>
      <c r="E235" s="979"/>
      <c r="F235" s="896"/>
      <c r="G235" s="896"/>
      <c r="H235" s="896"/>
      <c r="I235" s="901"/>
      <c r="J235" s="902"/>
      <c r="K235" s="903"/>
      <c r="L235" s="903"/>
      <c r="M235" s="903"/>
      <c r="N235" s="903"/>
      <c r="O235" s="903"/>
      <c r="P235" s="903"/>
      <c r="Q235" s="903"/>
      <c r="R235" s="903"/>
      <c r="S235" s="904"/>
    </row>
    <row r="236" spans="2:19" ht="16.5" customHeight="1" hidden="1">
      <c r="B236" s="874"/>
      <c r="C236" s="982"/>
      <c r="D236" s="897"/>
      <c r="E236" s="979"/>
      <c r="F236" s="896"/>
      <c r="G236" s="896"/>
      <c r="H236" s="896"/>
      <c r="I236" s="901"/>
      <c r="J236" s="902"/>
      <c r="K236" s="903"/>
      <c r="L236" s="903"/>
      <c r="M236" s="903"/>
      <c r="N236" s="903"/>
      <c r="O236" s="903"/>
      <c r="P236" s="903"/>
      <c r="Q236" s="903"/>
      <c r="R236" s="903"/>
      <c r="S236" s="904"/>
    </row>
    <row r="237" spans="2:19" ht="16.5" customHeight="1" hidden="1">
      <c r="B237" s="874"/>
      <c r="C237" s="982"/>
      <c r="D237" s="897"/>
      <c r="E237" s="979"/>
      <c r="F237" s="896"/>
      <c r="G237" s="896"/>
      <c r="H237" s="896"/>
      <c r="I237" s="901"/>
      <c r="J237" s="902"/>
      <c r="K237" s="903"/>
      <c r="L237" s="903"/>
      <c r="M237" s="903"/>
      <c r="N237" s="903"/>
      <c r="O237" s="903"/>
      <c r="P237" s="903"/>
      <c r="Q237" s="903"/>
      <c r="R237" s="903"/>
      <c r="S237" s="904"/>
    </row>
    <row r="238" spans="2:19" ht="16.5" customHeight="1" hidden="1">
      <c r="B238" s="874"/>
      <c r="C238" s="982"/>
      <c r="D238" s="897"/>
      <c r="E238" s="979"/>
      <c r="F238" s="896"/>
      <c r="G238" s="896"/>
      <c r="H238" s="896"/>
      <c r="I238" s="901"/>
      <c r="J238" s="902"/>
      <c r="K238" s="903"/>
      <c r="L238" s="903"/>
      <c r="M238" s="903"/>
      <c r="N238" s="903"/>
      <c r="O238" s="903"/>
      <c r="P238" s="903"/>
      <c r="Q238" s="903"/>
      <c r="R238" s="903"/>
      <c r="S238" s="904"/>
    </row>
    <row r="239" spans="2:19" ht="16.5" customHeight="1" hidden="1">
      <c r="B239" s="874"/>
      <c r="C239" s="982"/>
      <c r="D239" s="897"/>
      <c r="E239" s="979"/>
      <c r="F239" s="896"/>
      <c r="G239" s="896"/>
      <c r="H239" s="896"/>
      <c r="I239" s="901"/>
      <c r="J239" s="902"/>
      <c r="K239" s="903"/>
      <c r="L239" s="903"/>
      <c r="M239" s="903"/>
      <c r="N239" s="903"/>
      <c r="O239" s="903"/>
      <c r="P239" s="903"/>
      <c r="Q239" s="903"/>
      <c r="R239" s="903"/>
      <c r="S239" s="904"/>
    </row>
    <row r="240" spans="2:19" ht="16.5" customHeight="1" hidden="1">
      <c r="B240" s="874"/>
      <c r="C240" s="982"/>
      <c r="D240" s="897"/>
      <c r="E240" s="979"/>
      <c r="F240" s="896"/>
      <c r="G240" s="896"/>
      <c r="H240" s="896"/>
      <c r="I240" s="901"/>
      <c r="J240" s="902"/>
      <c r="K240" s="903"/>
      <c r="L240" s="903"/>
      <c r="M240" s="903"/>
      <c r="N240" s="903"/>
      <c r="O240" s="903"/>
      <c r="P240" s="903"/>
      <c r="Q240" s="903"/>
      <c r="R240" s="903"/>
      <c r="S240" s="904"/>
    </row>
    <row r="241" spans="2:19" ht="16.5" customHeight="1" hidden="1">
      <c r="B241" s="874"/>
      <c r="C241" s="982"/>
      <c r="D241" s="897"/>
      <c r="E241" s="979"/>
      <c r="F241" s="896"/>
      <c r="G241" s="896"/>
      <c r="H241" s="896"/>
      <c r="I241" s="901"/>
      <c r="J241" s="902"/>
      <c r="K241" s="903"/>
      <c r="L241" s="903"/>
      <c r="M241" s="903"/>
      <c r="N241" s="903"/>
      <c r="O241" s="903"/>
      <c r="P241" s="903"/>
      <c r="Q241" s="903"/>
      <c r="R241" s="903"/>
      <c r="S241" s="904"/>
    </row>
    <row r="242" spans="2:19" ht="16.5" customHeight="1" hidden="1">
      <c r="B242" s="874"/>
      <c r="C242" s="982"/>
      <c r="D242" s="897"/>
      <c r="E242" s="979"/>
      <c r="F242" s="896"/>
      <c r="G242" s="896"/>
      <c r="H242" s="896"/>
      <c r="I242" s="901"/>
      <c r="J242" s="902"/>
      <c r="K242" s="903"/>
      <c r="L242" s="903"/>
      <c r="M242" s="903"/>
      <c r="N242" s="903"/>
      <c r="O242" s="903"/>
      <c r="P242" s="903"/>
      <c r="Q242" s="903"/>
      <c r="R242" s="903"/>
      <c r="S242" s="904"/>
    </row>
    <row r="243" spans="2:19" ht="16.5" customHeight="1" hidden="1">
      <c r="B243" s="874"/>
      <c r="C243" s="982"/>
      <c r="D243" s="897"/>
      <c r="E243" s="979"/>
      <c r="F243" s="896"/>
      <c r="G243" s="896"/>
      <c r="H243" s="896"/>
      <c r="I243" s="983"/>
      <c r="J243" s="902"/>
      <c r="K243" s="903"/>
      <c r="L243" s="903"/>
      <c r="M243" s="903"/>
      <c r="N243" s="903"/>
      <c r="O243" s="903"/>
      <c r="P243" s="903"/>
      <c r="Q243" s="903"/>
      <c r="R243" s="903"/>
      <c r="S243" s="904"/>
    </row>
    <row r="244" spans="2:19" ht="16.5" customHeight="1" thickBot="1">
      <c r="B244" s="874"/>
      <c r="C244" s="984"/>
      <c r="D244" s="950"/>
      <c r="E244" s="979"/>
      <c r="F244" s="896"/>
      <c r="G244" s="896"/>
      <c r="H244" s="896"/>
      <c r="I244" s="983"/>
      <c r="J244" s="902"/>
      <c r="K244" s="903"/>
      <c r="L244" s="903"/>
      <c r="M244" s="903"/>
      <c r="N244" s="903"/>
      <c r="O244" s="903"/>
      <c r="P244" s="903"/>
      <c r="Q244" s="903"/>
      <c r="R244" s="903"/>
      <c r="S244" s="904"/>
    </row>
    <row r="245" spans="2:19" ht="16.5" customHeight="1">
      <c r="B245" s="870" t="s">
        <v>128</v>
      </c>
      <c r="C245" s="917"/>
      <c r="D245" s="899"/>
      <c r="E245" s="918"/>
      <c r="F245" s="882"/>
      <c r="G245" s="882"/>
      <c r="H245" s="919"/>
      <c r="I245" s="882"/>
      <c r="J245" s="902"/>
      <c r="K245" s="903"/>
      <c r="L245" s="903"/>
      <c r="M245" s="903"/>
      <c r="N245" s="903"/>
      <c r="O245" s="903"/>
      <c r="P245" s="903"/>
      <c r="Q245" s="903"/>
      <c r="R245" s="903"/>
      <c r="S245" s="904"/>
    </row>
    <row r="246" spans="2:19" ht="16.5" customHeight="1">
      <c r="B246" s="870" t="s">
        <v>129</v>
      </c>
      <c r="C246" s="917"/>
      <c r="D246" s="899"/>
      <c r="E246" s="902"/>
      <c r="F246" s="903"/>
      <c r="G246" s="903"/>
      <c r="H246" s="904"/>
      <c r="I246" s="903"/>
      <c r="J246" s="902"/>
      <c r="K246" s="903"/>
      <c r="L246" s="903"/>
      <c r="M246" s="903"/>
      <c r="N246" s="903"/>
      <c r="O246" s="903"/>
      <c r="P246" s="903"/>
      <c r="Q246" s="903"/>
      <c r="R246" s="903"/>
      <c r="S246" s="904"/>
    </row>
    <row r="247" spans="2:19" ht="16.5" customHeight="1" thickBot="1">
      <c r="B247" s="870" t="s">
        <v>28</v>
      </c>
      <c r="C247" s="917"/>
      <c r="D247" s="899"/>
      <c r="E247" s="920"/>
      <c r="F247" s="921"/>
      <c r="G247" s="921"/>
      <c r="H247" s="922"/>
      <c r="I247" s="921"/>
      <c r="J247" s="902"/>
      <c r="K247" s="899"/>
      <c r="L247" s="899"/>
      <c r="M247" s="899"/>
      <c r="N247" s="899"/>
      <c r="O247" s="899"/>
      <c r="P247" s="899"/>
      <c r="Q247" s="899"/>
      <c r="R247" s="899"/>
      <c r="S247" s="904"/>
    </row>
    <row r="248" spans="2:19" ht="16.5" customHeight="1" thickBot="1">
      <c r="B248" s="870" t="s">
        <v>130</v>
      </c>
      <c r="C248" s="923"/>
      <c r="D248" s="903"/>
      <c r="E248" s="903"/>
      <c r="F248" s="903"/>
      <c r="G248" s="903"/>
      <c r="H248" s="903"/>
      <c r="I248" s="903"/>
      <c r="J248" s="1012"/>
      <c r="K248" s="926"/>
      <c r="L248" s="926"/>
      <c r="M248" s="926"/>
      <c r="N248" s="926"/>
      <c r="O248" s="926"/>
      <c r="P248" s="926"/>
      <c r="Q248" s="926"/>
      <c r="R248" s="926"/>
      <c r="S248" s="929"/>
    </row>
    <row r="249" spans="2:19" ht="16.5" customHeight="1">
      <c r="B249" s="874"/>
      <c r="C249" s="923"/>
      <c r="D249" s="903"/>
      <c r="E249" s="903"/>
      <c r="F249" s="903"/>
      <c r="G249" s="903"/>
      <c r="H249" s="903"/>
      <c r="I249" s="903"/>
      <c r="J249" s="876"/>
      <c r="K249" s="876"/>
      <c r="L249" s="876"/>
      <c r="M249" s="876"/>
      <c r="N249" s="876"/>
      <c r="O249" s="876"/>
      <c r="P249" s="876"/>
      <c r="Q249" s="876"/>
      <c r="R249" s="876"/>
      <c r="S249" s="876"/>
    </row>
    <row r="250" spans="2:19" ht="16.5" customHeight="1">
      <c r="B250" s="971"/>
      <c r="C250" s="923"/>
      <c r="D250" s="903"/>
      <c r="E250" s="903"/>
      <c r="F250" s="903"/>
      <c r="G250" s="903"/>
      <c r="H250" s="903"/>
      <c r="I250" s="903"/>
      <c r="J250" s="903"/>
      <c r="K250" s="903"/>
      <c r="L250" s="903"/>
      <c r="M250" s="903"/>
      <c r="N250" s="903"/>
      <c r="O250" s="903"/>
      <c r="P250" s="903"/>
      <c r="Q250" s="903"/>
      <c r="R250" s="903"/>
      <c r="S250" s="903"/>
    </row>
    <row r="251" spans="2:19" ht="16.5" customHeight="1" thickBot="1">
      <c r="B251" s="971" t="s">
        <v>236</v>
      </c>
      <c r="C251" s="923"/>
      <c r="D251" s="903"/>
      <c r="E251" s="903"/>
      <c r="F251" s="903"/>
      <c r="G251" s="903"/>
      <c r="H251" s="903"/>
      <c r="I251" s="903"/>
      <c r="J251" s="903"/>
      <c r="K251" s="903"/>
      <c r="L251" s="903"/>
      <c r="M251" s="903"/>
      <c r="N251" s="903"/>
      <c r="O251" s="903"/>
      <c r="P251" s="903"/>
      <c r="Q251" s="903"/>
      <c r="R251" s="903"/>
      <c r="S251" s="903"/>
    </row>
    <row r="252" spans="2:41" ht="16.5" customHeight="1" thickBot="1">
      <c r="B252" s="1023"/>
      <c r="C252" s="1578" t="s">
        <v>230</v>
      </c>
      <c r="D252" s="1579"/>
      <c r="E252" s="1579"/>
      <c r="F252" s="1579"/>
      <c r="G252" s="1579"/>
      <c r="H252" s="1579"/>
      <c r="I252" s="1579"/>
      <c r="J252" s="1579"/>
      <c r="K252" s="1579"/>
      <c r="L252" s="1579"/>
      <c r="M252" s="1579"/>
      <c r="N252" s="1579"/>
      <c r="O252" s="1579"/>
      <c r="P252" s="1579"/>
      <c r="Q252" s="1579"/>
      <c r="R252" s="1579"/>
      <c r="S252" s="1580"/>
      <c r="T252" s="1036"/>
      <c r="U252" s="1036"/>
      <c r="V252" s="1036"/>
      <c r="W252" s="1036"/>
      <c r="X252" s="1036"/>
      <c r="Y252" s="1036"/>
      <c r="Z252" s="1036"/>
      <c r="AA252" s="1036"/>
      <c r="AB252" s="1036"/>
      <c r="AC252" s="1036"/>
      <c r="AD252" s="1036"/>
      <c r="AE252" s="1036"/>
      <c r="AF252" s="1036"/>
      <c r="AG252" s="1036"/>
      <c r="AH252" s="1036"/>
      <c r="AI252" s="1036"/>
      <c r="AJ252" s="1036"/>
      <c r="AK252" s="1036"/>
      <c r="AL252" s="1036"/>
      <c r="AM252" s="1036"/>
      <c r="AN252" s="1036"/>
      <c r="AO252" s="1036"/>
    </row>
    <row r="253" spans="2:19" ht="16.5" customHeight="1" hidden="1" thickBot="1">
      <c r="B253" s="1578" t="s">
        <v>134</v>
      </c>
      <c r="C253" s="1579"/>
      <c r="D253" s="1579"/>
      <c r="E253" s="1579"/>
      <c r="F253" s="1579"/>
      <c r="G253" s="1579"/>
      <c r="H253" s="1579"/>
      <c r="I253" s="1579"/>
      <c r="J253" s="1579"/>
      <c r="K253" s="1579"/>
      <c r="L253" s="1579"/>
      <c r="M253" s="1579"/>
      <c r="N253" s="1579"/>
      <c r="O253" s="1579"/>
      <c r="P253" s="1579"/>
      <c r="Q253" s="1579"/>
      <c r="R253" s="1579"/>
      <c r="S253" s="1580"/>
    </row>
    <row r="254" spans="2:19" ht="16.5" customHeight="1" hidden="1" thickBot="1">
      <c r="B254" s="933"/>
      <c r="C254" s="933"/>
      <c r="D254" s="933"/>
      <c r="E254" s="933"/>
      <c r="F254" s="933"/>
      <c r="G254" s="933"/>
      <c r="H254" s="933"/>
      <c r="I254" s="933"/>
      <c r="J254" s="933"/>
      <c r="K254" s="933"/>
      <c r="L254" s="933"/>
      <c r="M254" s="933"/>
      <c r="N254" s="933"/>
      <c r="O254" s="933"/>
      <c r="P254" s="933"/>
      <c r="Q254" s="933"/>
      <c r="R254" s="933"/>
      <c r="S254" s="933"/>
    </row>
    <row r="255" spans="2:19" ht="16.5" customHeight="1" hidden="1" thickBot="1">
      <c r="B255" s="870"/>
      <c r="C255" s="1037" t="s">
        <v>135</v>
      </c>
      <c r="D255" s="1038"/>
      <c r="E255" s="886" t="s">
        <v>88</v>
      </c>
      <c r="F255" s="887" t="s">
        <v>89</v>
      </c>
      <c r="G255" s="887" t="s">
        <v>90</v>
      </c>
      <c r="H255" s="888" t="s">
        <v>91</v>
      </c>
      <c r="I255" s="933"/>
      <c r="J255" s="996"/>
      <c r="K255" s="997"/>
      <c r="L255" s="997"/>
      <c r="M255" s="997"/>
      <c r="N255" s="997"/>
      <c r="O255" s="997"/>
      <c r="P255" s="997"/>
      <c r="Q255" s="997"/>
      <c r="R255" s="997"/>
      <c r="S255" s="1039"/>
    </row>
    <row r="256" spans="2:19" ht="16.5" customHeight="1" hidden="1" thickBot="1">
      <c r="B256" s="874"/>
      <c r="C256" s="1040"/>
      <c r="D256" s="921"/>
      <c r="E256" s="1041"/>
      <c r="F256" s="954"/>
      <c r="G256" s="954"/>
      <c r="H256" s="950"/>
      <c r="I256" s="898"/>
      <c r="J256" s="902"/>
      <c r="K256" s="899"/>
      <c r="L256" s="899"/>
      <c r="M256" s="899"/>
      <c r="N256" s="899"/>
      <c r="O256" s="899"/>
      <c r="P256" s="899"/>
      <c r="Q256" s="899"/>
      <c r="R256" s="899"/>
      <c r="S256" s="900"/>
    </row>
    <row r="257" spans="2:19" ht="16.5" customHeight="1" hidden="1">
      <c r="B257" s="874"/>
      <c r="C257" s="923"/>
      <c r="D257" s="903"/>
      <c r="E257" s="902"/>
      <c r="F257" s="903"/>
      <c r="G257" s="903"/>
      <c r="H257" s="903"/>
      <c r="I257" s="903"/>
      <c r="J257" s="902"/>
      <c r="K257" s="903"/>
      <c r="L257" s="903"/>
      <c r="M257" s="903"/>
      <c r="N257" s="903"/>
      <c r="O257" s="903"/>
      <c r="P257" s="903"/>
      <c r="Q257" s="903"/>
      <c r="R257" s="903"/>
      <c r="S257" s="904"/>
    </row>
    <row r="258" spans="2:19" ht="16.5" customHeight="1" hidden="1" thickBot="1">
      <c r="B258" s="973" t="s">
        <v>28</v>
      </c>
      <c r="C258" s="923"/>
      <c r="D258" s="903"/>
      <c r="E258" s="920"/>
      <c r="F258" s="921"/>
      <c r="G258" s="921"/>
      <c r="H258" s="921">
        <v>0</v>
      </c>
      <c r="I258" s="921"/>
      <c r="J258" s="902"/>
      <c r="K258" s="903"/>
      <c r="L258" s="903"/>
      <c r="M258" s="903"/>
      <c r="N258" s="903"/>
      <c r="O258" s="903"/>
      <c r="P258" s="903"/>
      <c r="Q258" s="903"/>
      <c r="R258" s="903"/>
      <c r="S258" s="904"/>
    </row>
    <row r="259" spans="2:19" ht="16.5" customHeight="1" hidden="1" thickBot="1">
      <c r="B259" s="874"/>
      <c r="C259" s="875"/>
      <c r="D259" s="876"/>
      <c r="E259" s="876"/>
      <c r="F259" s="876"/>
      <c r="G259" s="876"/>
      <c r="H259" s="876"/>
      <c r="I259" s="876"/>
      <c r="J259" s="920"/>
      <c r="K259" s="921"/>
      <c r="L259" s="921"/>
      <c r="M259" s="921"/>
      <c r="N259" s="921"/>
      <c r="O259" s="921"/>
      <c r="P259" s="921"/>
      <c r="Q259" s="921"/>
      <c r="R259" s="921"/>
      <c r="S259" s="922"/>
    </row>
    <row r="260" spans="2:19" ht="16.5" customHeight="1" hidden="1">
      <c r="B260" s="874" t="s">
        <v>78</v>
      </c>
      <c r="C260" s="875"/>
      <c r="D260" s="876"/>
      <c r="E260" s="876"/>
      <c r="F260" s="876"/>
      <c r="G260" s="876"/>
      <c r="H260" s="876"/>
      <c r="I260" s="876"/>
      <c r="J260" s="876"/>
      <c r="K260" s="876"/>
      <c r="L260" s="876"/>
      <c r="M260" s="876"/>
      <c r="N260" s="876"/>
      <c r="O260" s="876"/>
      <c r="P260" s="876"/>
      <c r="Q260" s="876"/>
      <c r="R260" s="876"/>
      <c r="S260" s="876"/>
    </row>
    <row r="261" spans="2:19" ht="16.5" customHeight="1" hidden="1">
      <c r="B261" s="874" t="s">
        <v>219</v>
      </c>
      <c r="C261" s="875"/>
      <c r="D261" s="876"/>
      <c r="E261" s="876"/>
      <c r="F261" s="876"/>
      <c r="G261" s="876"/>
      <c r="H261" s="876"/>
      <c r="I261" s="876"/>
      <c r="J261" s="876"/>
      <c r="K261" s="876"/>
      <c r="L261" s="876"/>
      <c r="M261" s="876"/>
      <c r="N261" s="876"/>
      <c r="O261" s="876"/>
      <c r="P261" s="876"/>
      <c r="Q261" s="876"/>
      <c r="R261" s="876"/>
      <c r="S261" s="876"/>
    </row>
    <row r="262" spans="2:19" ht="16.5" customHeight="1" hidden="1">
      <c r="B262" s="874" t="s">
        <v>113</v>
      </c>
      <c r="C262" s="875"/>
      <c r="D262" s="876"/>
      <c r="E262" s="876"/>
      <c r="F262" s="876"/>
      <c r="G262" s="876"/>
      <c r="H262" s="876"/>
      <c r="I262" s="876"/>
      <c r="J262" s="876"/>
      <c r="K262" s="876"/>
      <c r="L262" s="876"/>
      <c r="M262" s="876"/>
      <c r="N262" s="876"/>
      <c r="O262" s="876"/>
      <c r="P262" s="876"/>
      <c r="Q262" s="876"/>
      <c r="R262" s="876"/>
      <c r="S262" s="876"/>
    </row>
    <row r="263" spans="2:19" ht="16.5" customHeight="1" hidden="1">
      <c r="B263" s="874" t="s">
        <v>170</v>
      </c>
      <c r="C263" s="875"/>
      <c r="D263" s="876"/>
      <c r="E263" s="876"/>
      <c r="F263" s="876"/>
      <c r="G263" s="876"/>
      <c r="H263" s="876"/>
      <c r="I263" s="876"/>
      <c r="J263" s="876"/>
      <c r="K263" s="876"/>
      <c r="L263" s="876"/>
      <c r="M263" s="876"/>
      <c r="N263" s="876"/>
      <c r="O263" s="876"/>
      <c r="P263" s="876"/>
      <c r="Q263" s="876"/>
      <c r="R263" s="876"/>
      <c r="S263" s="876"/>
    </row>
    <row r="264" spans="2:19" ht="16.5" customHeight="1">
      <c r="B264" s="874"/>
      <c r="C264" s="875"/>
      <c r="D264" s="876"/>
      <c r="E264" s="876"/>
      <c r="F264" s="876"/>
      <c r="G264" s="876"/>
      <c r="H264" s="876"/>
      <c r="I264" s="876"/>
      <c r="J264" s="876"/>
      <c r="K264" s="876"/>
      <c r="L264" s="876"/>
      <c r="M264" s="876"/>
      <c r="N264" s="876"/>
      <c r="O264" s="876"/>
      <c r="P264" s="876"/>
      <c r="Q264" s="876"/>
      <c r="R264" s="876"/>
      <c r="S264" s="876"/>
    </row>
    <row r="265" spans="2:19" ht="16.5" customHeight="1">
      <c r="B265" s="959" t="s">
        <v>118</v>
      </c>
      <c r="C265" s="1042"/>
      <c r="D265" s="1043"/>
      <c r="E265" s="872"/>
      <c r="F265" s="872"/>
      <c r="G265" s="872"/>
      <c r="H265" s="872"/>
      <c r="I265" s="872"/>
      <c r="J265" s="1043"/>
      <c r="K265" s="1043"/>
      <c r="L265" s="1043"/>
      <c r="M265" s="1043"/>
      <c r="N265" s="1043"/>
      <c r="O265" s="1043"/>
      <c r="P265" s="1043"/>
      <c r="Q265" s="1043"/>
      <c r="R265" s="1043"/>
      <c r="S265" s="1043"/>
    </row>
    <row r="266" spans="2:19" ht="16.5" customHeight="1">
      <c r="B266" s="959" t="s">
        <v>257</v>
      </c>
      <c r="C266" s="1042"/>
      <c r="D266" s="1043"/>
      <c r="E266" s="872"/>
      <c r="F266" s="872"/>
      <c r="G266" s="872"/>
      <c r="H266" s="872"/>
      <c r="I266" s="872"/>
      <c r="J266" s="1043"/>
      <c r="K266" s="1043"/>
      <c r="L266" s="1043"/>
      <c r="M266" s="1043"/>
      <c r="N266" s="1043"/>
      <c r="O266" s="1043"/>
      <c r="P266" s="1043"/>
      <c r="Q266" s="1043"/>
      <c r="R266" s="1043"/>
      <c r="S266" s="1043"/>
    </row>
    <row r="267" spans="2:19" ht="16.5" customHeight="1">
      <c r="B267" s="1044"/>
      <c r="C267" s="957"/>
      <c r="D267" s="972"/>
      <c r="E267" s="876"/>
      <c r="F267" s="876"/>
      <c r="G267" s="876"/>
      <c r="H267" s="876"/>
      <c r="I267" s="876"/>
      <c r="J267" s="972"/>
      <c r="K267" s="972"/>
      <c r="L267" s="972"/>
      <c r="M267" s="972"/>
      <c r="N267" s="972"/>
      <c r="O267" s="972"/>
      <c r="P267" s="972"/>
      <c r="Q267" s="972"/>
      <c r="R267" s="972"/>
      <c r="S267" s="972"/>
    </row>
    <row r="268" spans="2:19" ht="16.5" customHeight="1">
      <c r="B268" s="959" t="s">
        <v>322</v>
      </c>
      <c r="C268" s="957"/>
      <c r="D268" s="972"/>
      <c r="E268" s="876"/>
      <c r="F268" s="876"/>
      <c r="G268" s="876"/>
      <c r="H268" s="876"/>
      <c r="I268" s="876"/>
      <c r="J268" s="972"/>
      <c r="K268" s="972"/>
      <c r="L268" s="972"/>
      <c r="M268" s="972"/>
      <c r="N268" s="972"/>
      <c r="O268" s="972"/>
      <c r="P268" s="972"/>
      <c r="Q268" s="972"/>
      <c r="R268" s="972"/>
      <c r="S268" s="972"/>
    </row>
    <row r="269" spans="2:19" ht="16.5" customHeight="1">
      <c r="B269" s="1044"/>
      <c r="C269" s="1044"/>
      <c r="D269" s="972"/>
      <c r="E269" s="876"/>
      <c r="F269" s="876"/>
      <c r="G269" s="876"/>
      <c r="H269" s="876"/>
      <c r="I269" s="876"/>
      <c r="J269" s="876"/>
      <c r="K269" s="876"/>
      <c r="L269" s="876"/>
      <c r="M269" s="876"/>
      <c r="N269" s="876"/>
      <c r="O269" s="876"/>
      <c r="P269" s="876"/>
      <c r="Q269" s="876"/>
      <c r="R269" s="876"/>
      <c r="S269" s="876"/>
    </row>
    <row r="270" spans="2:19" ht="16.5" customHeight="1" thickBot="1">
      <c r="B270" s="870" t="s">
        <v>222</v>
      </c>
      <c r="C270" s="875"/>
      <c r="D270" s="876"/>
      <c r="E270" s="876"/>
      <c r="F270" s="876"/>
      <c r="G270" s="876"/>
      <c r="H270" s="876"/>
      <c r="I270" s="876"/>
      <c r="J270" s="876"/>
      <c r="K270" s="876"/>
      <c r="L270" s="876"/>
      <c r="M270" s="876"/>
      <c r="N270" s="876"/>
      <c r="O270" s="876"/>
      <c r="P270" s="876"/>
      <c r="Q270" s="876"/>
      <c r="R270" s="876"/>
      <c r="S270" s="876"/>
    </row>
    <row r="271" spans="2:19" ht="16.5" customHeight="1">
      <c r="B271" s="874"/>
      <c r="C271" s="879"/>
      <c r="D271" s="880"/>
      <c r="E271" s="1584" t="s">
        <v>86</v>
      </c>
      <c r="F271" s="1585"/>
      <c r="G271" s="1585"/>
      <c r="H271" s="1586"/>
      <c r="I271" s="882"/>
      <c r="J271" s="1581"/>
      <c r="K271" s="1582"/>
      <c r="L271" s="1582"/>
      <c r="M271" s="1582"/>
      <c r="N271" s="1582"/>
      <c r="O271" s="1582"/>
      <c r="P271" s="1582"/>
      <c r="Q271" s="1582"/>
      <c r="R271" s="1582"/>
      <c r="S271" s="1583"/>
    </row>
    <row r="272" spans="2:19" ht="16.5" customHeight="1" thickBot="1">
      <c r="B272" s="870"/>
      <c r="C272" s="976" t="s">
        <v>135</v>
      </c>
      <c r="D272" s="1028"/>
      <c r="E272" s="1031" t="s">
        <v>88</v>
      </c>
      <c r="F272" s="1032" t="s">
        <v>89</v>
      </c>
      <c r="G272" s="1032" t="s">
        <v>90</v>
      </c>
      <c r="H272" s="1033" t="s">
        <v>91</v>
      </c>
      <c r="I272" s="889"/>
      <c r="J272" s="890"/>
      <c r="K272" s="948"/>
      <c r="L272" s="948"/>
      <c r="M272" s="948"/>
      <c r="N272" s="948"/>
      <c r="O272" s="948"/>
      <c r="P272" s="948"/>
      <c r="Q272" s="948"/>
      <c r="R272" s="948"/>
      <c r="S272" s="892"/>
    </row>
    <row r="273" spans="2:19" ht="16.5" customHeight="1">
      <c r="B273" s="870"/>
      <c r="C273" s="1006" t="s">
        <v>171</v>
      </c>
      <c r="D273" s="978"/>
      <c r="E273" s="1007">
        <v>10</v>
      </c>
      <c r="F273" s="1008">
        <v>11</v>
      </c>
      <c r="G273" s="1008">
        <v>11</v>
      </c>
      <c r="H273" s="1009">
        <v>0</v>
      </c>
      <c r="I273" s="933"/>
      <c r="J273" s="956"/>
      <c r="K273" s="899"/>
      <c r="L273" s="899"/>
      <c r="M273" s="899"/>
      <c r="N273" s="899"/>
      <c r="O273" s="899"/>
      <c r="P273" s="899"/>
      <c r="Q273" s="899"/>
      <c r="R273" s="899"/>
      <c r="S273" s="900"/>
    </row>
    <row r="274" spans="2:19" ht="16.5" customHeight="1">
      <c r="B274" s="870"/>
      <c r="C274" s="943" t="s">
        <v>123</v>
      </c>
      <c r="D274" s="1408"/>
      <c r="E274" s="895">
        <v>3</v>
      </c>
      <c r="F274" s="896">
        <v>7</v>
      </c>
      <c r="G274" s="896">
        <v>7</v>
      </c>
      <c r="H274" s="897">
        <v>1</v>
      </c>
      <c r="I274" s="933"/>
      <c r="J274" s="956"/>
      <c r="K274" s="899"/>
      <c r="L274" s="899"/>
      <c r="M274" s="899"/>
      <c r="N274" s="899"/>
      <c r="O274" s="899"/>
      <c r="P274" s="899"/>
      <c r="Q274" s="899"/>
      <c r="R274" s="899"/>
      <c r="S274" s="900"/>
    </row>
    <row r="275" spans="2:19" ht="16.5" customHeight="1">
      <c r="B275" s="870"/>
      <c r="C275" s="943" t="s">
        <v>172</v>
      </c>
      <c r="D275" s="1408"/>
      <c r="E275" s="895">
        <v>10</v>
      </c>
      <c r="F275" s="896">
        <v>14</v>
      </c>
      <c r="G275" s="896">
        <v>14</v>
      </c>
      <c r="H275" s="897">
        <v>2</v>
      </c>
      <c r="I275" s="933"/>
      <c r="J275" s="956"/>
      <c r="K275" s="899"/>
      <c r="L275" s="899"/>
      <c r="M275" s="899"/>
      <c r="N275" s="899"/>
      <c r="O275" s="899"/>
      <c r="P275" s="899"/>
      <c r="Q275" s="899"/>
      <c r="R275" s="899"/>
      <c r="S275" s="900"/>
    </row>
    <row r="276" spans="2:19" ht="16.5" customHeight="1">
      <c r="B276" s="870"/>
      <c r="C276" s="943" t="s">
        <v>124</v>
      </c>
      <c r="D276" s="1408"/>
      <c r="E276" s="895">
        <v>2</v>
      </c>
      <c r="F276" s="896">
        <v>5</v>
      </c>
      <c r="G276" s="896">
        <v>5</v>
      </c>
      <c r="H276" s="897">
        <v>0</v>
      </c>
      <c r="I276" s="933"/>
      <c r="J276" s="956"/>
      <c r="K276" s="899"/>
      <c r="L276" s="899"/>
      <c r="M276" s="899"/>
      <c r="N276" s="899"/>
      <c r="O276" s="899"/>
      <c r="P276" s="899"/>
      <c r="Q276" s="899"/>
      <c r="R276" s="899"/>
      <c r="S276" s="900"/>
    </row>
    <row r="277" spans="2:19" ht="16.5" customHeight="1">
      <c r="B277" s="870"/>
      <c r="C277" s="943" t="s">
        <v>173</v>
      </c>
      <c r="D277" s="1408"/>
      <c r="E277" s="895">
        <v>10</v>
      </c>
      <c r="F277" s="896">
        <v>14</v>
      </c>
      <c r="G277" s="896">
        <v>14</v>
      </c>
      <c r="H277" s="897">
        <v>2</v>
      </c>
      <c r="I277" s="933"/>
      <c r="J277" s="956"/>
      <c r="K277" s="899"/>
      <c r="L277" s="899"/>
      <c r="M277" s="899"/>
      <c r="N277" s="899"/>
      <c r="O277" s="899"/>
      <c r="P277" s="899"/>
      <c r="Q277" s="899"/>
      <c r="R277" s="899"/>
      <c r="S277" s="900"/>
    </row>
    <row r="278" spans="2:19" ht="16.5" customHeight="1">
      <c r="B278" s="870"/>
      <c r="C278" s="943" t="s">
        <v>174</v>
      </c>
      <c r="D278" s="1408"/>
      <c r="E278" s="895">
        <v>2</v>
      </c>
      <c r="F278" s="896">
        <v>4</v>
      </c>
      <c r="G278" s="896">
        <v>4</v>
      </c>
      <c r="H278" s="897">
        <v>0</v>
      </c>
      <c r="I278" s="933"/>
      <c r="J278" s="956"/>
      <c r="K278" s="899"/>
      <c r="L278" s="899"/>
      <c r="M278" s="899"/>
      <c r="N278" s="899"/>
      <c r="O278" s="899"/>
      <c r="P278" s="899"/>
      <c r="Q278" s="899"/>
      <c r="R278" s="899"/>
      <c r="S278" s="900"/>
    </row>
    <row r="279" spans="2:19" ht="16.5" customHeight="1">
      <c r="B279" s="870"/>
      <c r="C279" s="943">
        <v>68</v>
      </c>
      <c r="D279" s="1408"/>
      <c r="E279" s="895">
        <v>8</v>
      </c>
      <c r="F279" s="896">
        <v>9</v>
      </c>
      <c r="G279" s="896">
        <v>10</v>
      </c>
      <c r="H279" s="897">
        <v>0</v>
      </c>
      <c r="I279" s="933"/>
      <c r="J279" s="956"/>
      <c r="K279" s="899"/>
      <c r="L279" s="899"/>
      <c r="M279" s="899"/>
      <c r="N279" s="899"/>
      <c r="O279" s="899"/>
      <c r="P279" s="899"/>
      <c r="Q279" s="899"/>
      <c r="R279" s="899"/>
      <c r="S279" s="900"/>
    </row>
    <row r="280" spans="2:19" ht="16.5" customHeight="1">
      <c r="B280" s="870"/>
      <c r="C280" s="943">
        <v>217</v>
      </c>
      <c r="D280" s="1408"/>
      <c r="E280" s="895">
        <v>6</v>
      </c>
      <c r="F280" s="896">
        <v>9</v>
      </c>
      <c r="G280" s="896">
        <v>11</v>
      </c>
      <c r="H280" s="897">
        <v>2</v>
      </c>
      <c r="I280" s="933"/>
      <c r="J280" s="956"/>
      <c r="K280" s="899"/>
      <c r="L280" s="899"/>
      <c r="M280" s="899"/>
      <c r="N280" s="899"/>
      <c r="O280" s="899"/>
      <c r="P280" s="899"/>
      <c r="Q280" s="899"/>
      <c r="R280" s="899"/>
      <c r="S280" s="900"/>
    </row>
    <row r="281" spans="2:19" ht="16.5" customHeight="1">
      <c r="B281" s="870"/>
      <c r="C281" s="943">
        <v>305</v>
      </c>
      <c r="D281" s="1045" t="s">
        <v>127</v>
      </c>
      <c r="E281" s="895">
        <v>2</v>
      </c>
      <c r="F281" s="896">
        <v>2</v>
      </c>
      <c r="G281" s="896">
        <v>2</v>
      </c>
      <c r="H281" s="897"/>
      <c r="I281" s="933"/>
      <c r="J281" s="956"/>
      <c r="K281" s="899"/>
      <c r="L281" s="899"/>
      <c r="M281" s="899"/>
      <c r="N281" s="899"/>
      <c r="O281" s="899"/>
      <c r="P281" s="899"/>
      <c r="Q281" s="899"/>
      <c r="R281" s="899"/>
      <c r="S281" s="900"/>
    </row>
    <row r="282" spans="2:19" ht="16.5" customHeight="1">
      <c r="B282" s="870"/>
      <c r="C282" s="943">
        <v>534</v>
      </c>
      <c r="D282" s="1045" t="s">
        <v>127</v>
      </c>
      <c r="E282" s="895">
        <v>3</v>
      </c>
      <c r="F282" s="896">
        <v>4</v>
      </c>
      <c r="G282" s="896">
        <v>5</v>
      </c>
      <c r="H282" s="897">
        <v>0</v>
      </c>
      <c r="I282" s="933"/>
      <c r="J282" s="956"/>
      <c r="K282" s="899"/>
      <c r="L282" s="899"/>
      <c r="M282" s="899"/>
      <c r="N282" s="899"/>
      <c r="O282" s="899"/>
      <c r="P282" s="899"/>
      <c r="Q282" s="899"/>
      <c r="R282" s="899"/>
      <c r="S282" s="900"/>
    </row>
    <row r="283" spans="2:19" ht="16.5" customHeight="1">
      <c r="B283" s="870"/>
      <c r="C283" s="943">
        <v>550</v>
      </c>
      <c r="D283" s="1045" t="s">
        <v>127</v>
      </c>
      <c r="E283" s="895">
        <v>3</v>
      </c>
      <c r="F283" s="896">
        <v>3</v>
      </c>
      <c r="G283" s="896">
        <v>3</v>
      </c>
      <c r="H283" s="897">
        <v>0</v>
      </c>
      <c r="I283" s="933"/>
      <c r="J283" s="956"/>
      <c r="K283" s="899"/>
      <c r="L283" s="899"/>
      <c r="M283" s="899"/>
      <c r="N283" s="899"/>
      <c r="O283" s="899"/>
      <c r="P283" s="899"/>
      <c r="Q283" s="899"/>
      <c r="R283" s="899"/>
      <c r="S283" s="900"/>
    </row>
    <row r="284" spans="2:19" ht="16.5" customHeight="1" hidden="1">
      <c r="B284" s="1044"/>
      <c r="C284" s="943"/>
      <c r="D284" s="1045"/>
      <c r="E284" s="895"/>
      <c r="F284" s="896"/>
      <c r="G284" s="896"/>
      <c r="H284" s="897"/>
      <c r="I284" s="991"/>
      <c r="J284" s="956"/>
      <c r="K284" s="899"/>
      <c r="L284" s="899"/>
      <c r="M284" s="899"/>
      <c r="N284" s="899"/>
      <c r="O284" s="899"/>
      <c r="P284" s="899"/>
      <c r="Q284" s="899"/>
      <c r="R284" s="899"/>
      <c r="S284" s="900"/>
    </row>
    <row r="285" spans="2:19" ht="16.5" customHeight="1" hidden="1">
      <c r="B285" s="1044"/>
      <c r="C285" s="943"/>
      <c r="D285" s="1045"/>
      <c r="E285" s="895"/>
      <c r="F285" s="896"/>
      <c r="G285" s="896"/>
      <c r="I285" s="901"/>
      <c r="J285" s="956"/>
      <c r="K285" s="899"/>
      <c r="L285" s="899"/>
      <c r="M285" s="899"/>
      <c r="N285" s="899"/>
      <c r="O285" s="899"/>
      <c r="P285" s="899"/>
      <c r="Q285" s="899"/>
      <c r="R285" s="899"/>
      <c r="S285" s="900"/>
    </row>
    <row r="286" spans="2:19" ht="16.5" customHeight="1" hidden="1">
      <c r="B286" s="1044"/>
      <c r="C286" s="1046"/>
      <c r="D286" s="897"/>
      <c r="E286" s="895"/>
      <c r="F286" s="896"/>
      <c r="G286" s="896"/>
      <c r="H286" s="897"/>
      <c r="I286" s="901"/>
      <c r="J286" s="956"/>
      <c r="K286" s="899"/>
      <c r="L286" s="899"/>
      <c r="M286" s="899"/>
      <c r="N286" s="899"/>
      <c r="O286" s="899"/>
      <c r="P286" s="899"/>
      <c r="Q286" s="899"/>
      <c r="R286" s="899"/>
      <c r="S286" s="904"/>
    </row>
    <row r="287" spans="2:19" ht="16.5" customHeight="1" hidden="1">
      <c r="B287" s="1044"/>
      <c r="C287" s="1046"/>
      <c r="D287" s="897"/>
      <c r="E287" s="895"/>
      <c r="F287" s="896"/>
      <c r="G287" s="896"/>
      <c r="H287" s="897"/>
      <c r="I287" s="983"/>
      <c r="J287" s="956"/>
      <c r="K287" s="899"/>
      <c r="L287" s="899"/>
      <c r="M287" s="899"/>
      <c r="N287" s="899"/>
      <c r="O287" s="899"/>
      <c r="P287" s="899"/>
      <c r="Q287" s="899"/>
      <c r="R287" s="899"/>
      <c r="S287" s="904"/>
    </row>
    <row r="288" spans="2:19" ht="16.5" customHeight="1" thickBot="1">
      <c r="B288" s="1044"/>
      <c r="C288" s="1047"/>
      <c r="D288" s="950"/>
      <c r="E288" s="953"/>
      <c r="F288" s="954"/>
      <c r="G288" s="954"/>
      <c r="H288" s="950"/>
      <c r="I288" s="983"/>
      <c r="J288" s="956"/>
      <c r="K288" s="899"/>
      <c r="L288" s="899"/>
      <c r="M288" s="899"/>
      <c r="N288" s="899"/>
      <c r="O288" s="899"/>
      <c r="P288" s="899"/>
      <c r="Q288" s="899"/>
      <c r="R288" s="899"/>
      <c r="S288" s="904"/>
    </row>
    <row r="289" spans="2:19" ht="16.5" customHeight="1">
      <c r="B289" s="959" t="s">
        <v>128</v>
      </c>
      <c r="C289" s="917"/>
      <c r="D289" s="899"/>
      <c r="E289" s="918">
        <f>SUM(E273:E288)+E302</f>
        <v>59</v>
      </c>
      <c r="F289" s="882">
        <f>SUM(F273:F288)+F302</f>
        <v>82</v>
      </c>
      <c r="G289" s="882">
        <f>SUM(G273:G288)+G302</f>
        <v>86</v>
      </c>
      <c r="H289" s="919">
        <f>SUM(H273:H288)</f>
        <v>7</v>
      </c>
      <c r="I289" s="882"/>
      <c r="J289" s="956"/>
      <c r="K289" s="899"/>
      <c r="L289" s="899"/>
      <c r="M289" s="899"/>
      <c r="N289" s="899"/>
      <c r="O289" s="899"/>
      <c r="P289" s="899"/>
      <c r="Q289" s="899"/>
      <c r="R289" s="899"/>
      <c r="S289" s="904"/>
    </row>
    <row r="290" spans="2:19" ht="16.5" customHeight="1">
      <c r="B290" s="959" t="s">
        <v>129</v>
      </c>
      <c r="C290" s="917"/>
      <c r="D290" s="899"/>
      <c r="E290" s="902">
        <f>E291-E289</f>
        <v>44</v>
      </c>
      <c r="F290" s="903">
        <f>F291-F289</f>
        <v>21</v>
      </c>
      <c r="G290" s="903">
        <f>G291-G289</f>
        <v>17</v>
      </c>
      <c r="H290" s="904"/>
      <c r="I290" s="903"/>
      <c r="J290" s="902"/>
      <c r="K290" s="903"/>
      <c r="L290" s="903"/>
      <c r="M290" s="903"/>
      <c r="N290" s="903"/>
      <c r="O290" s="903"/>
      <c r="P290" s="903"/>
      <c r="Q290" s="903"/>
      <c r="R290" s="903"/>
      <c r="S290" s="904"/>
    </row>
    <row r="291" spans="2:19" ht="16.5" customHeight="1" thickBot="1">
      <c r="B291" s="959" t="s">
        <v>28</v>
      </c>
      <c r="C291" s="917"/>
      <c r="D291" s="899"/>
      <c r="E291" s="920">
        <f>MAX($E$289:$G$289)*0.2+MAX($E$289:$G$289)</f>
        <v>103</v>
      </c>
      <c r="F291" s="921">
        <f>MAX($E$289:$G$289)*0.2+MAX($E$289:$G$289)</f>
        <v>103</v>
      </c>
      <c r="G291" s="921">
        <f>MAX($E$289:$G$289)*0.2+MAX($E$289:$G$289)</f>
        <v>103</v>
      </c>
      <c r="H291" s="922"/>
      <c r="I291" s="921"/>
      <c r="J291" s="902"/>
      <c r="K291" s="899"/>
      <c r="L291" s="899"/>
      <c r="M291" s="899"/>
      <c r="N291" s="899"/>
      <c r="O291" s="899"/>
      <c r="P291" s="903"/>
      <c r="Q291" s="903"/>
      <c r="R291" s="903"/>
      <c r="S291" s="904"/>
    </row>
    <row r="292" spans="2:19" ht="16.5" customHeight="1" thickBot="1">
      <c r="B292" s="959" t="s">
        <v>130</v>
      </c>
      <c r="C292" s="917"/>
      <c r="D292" s="899"/>
      <c r="E292" s="903"/>
      <c r="F292" s="903"/>
      <c r="G292" s="903"/>
      <c r="H292" s="903"/>
      <c r="I292" s="903"/>
      <c r="J292" s="1012"/>
      <c r="K292" s="1048"/>
      <c r="L292" s="928"/>
      <c r="M292" s="926"/>
      <c r="N292" s="1048"/>
      <c r="O292" s="1048"/>
      <c r="P292" s="928"/>
      <c r="Q292" s="928"/>
      <c r="R292" s="926"/>
      <c r="S292" s="962"/>
    </row>
    <row r="293" spans="2:19" ht="16.5" customHeight="1">
      <c r="B293" s="959"/>
      <c r="C293" s="917"/>
      <c r="D293" s="899"/>
      <c r="E293" s="903"/>
      <c r="F293" s="903"/>
      <c r="G293" s="903"/>
      <c r="H293" s="903"/>
      <c r="I293" s="903"/>
      <c r="J293" s="972"/>
      <c r="K293" s="974"/>
      <c r="L293" s="974"/>
      <c r="M293" s="974"/>
      <c r="N293" s="974"/>
      <c r="O293" s="974"/>
      <c r="P293" s="974"/>
      <c r="Q293" s="974"/>
      <c r="R293" s="974"/>
      <c r="S293" s="974"/>
    </row>
    <row r="294" spans="2:38" ht="15" customHeight="1" thickBot="1">
      <c r="B294" s="870" t="s">
        <v>237</v>
      </c>
      <c r="C294" s="923"/>
      <c r="D294" s="903"/>
      <c r="E294" s="903"/>
      <c r="F294" s="903"/>
      <c r="G294" s="903"/>
      <c r="H294" s="903"/>
      <c r="I294" s="903"/>
      <c r="J294" s="876"/>
      <c r="K294" s="876"/>
      <c r="L294" s="876"/>
      <c r="M294" s="876"/>
      <c r="N294" s="876"/>
      <c r="O294" s="876"/>
      <c r="P294" s="876"/>
      <c r="Q294" s="876"/>
      <c r="R294" s="876"/>
      <c r="S294" s="876"/>
      <c r="T294" s="1036"/>
      <c r="U294" s="1036"/>
      <c r="V294" s="1036"/>
      <c r="W294" s="1036"/>
      <c r="X294" s="1036"/>
      <c r="Y294" s="1036"/>
      <c r="Z294" s="1036"/>
      <c r="AA294" s="1036"/>
      <c r="AB294" s="1036"/>
      <c r="AC294" s="1036"/>
      <c r="AD294" s="1036"/>
      <c r="AE294" s="1036"/>
      <c r="AF294" s="1036"/>
      <c r="AG294" s="1036"/>
      <c r="AH294" s="1036"/>
      <c r="AI294" s="1036"/>
      <c r="AJ294" s="1036"/>
      <c r="AK294" s="1036"/>
      <c r="AL294" s="1036"/>
    </row>
    <row r="295" spans="2:38" ht="17.25" customHeight="1" thickBot="1">
      <c r="B295" s="964"/>
      <c r="C295" s="1578" t="s">
        <v>230</v>
      </c>
      <c r="D295" s="1579"/>
      <c r="E295" s="1579"/>
      <c r="F295" s="1579"/>
      <c r="G295" s="1579"/>
      <c r="H295" s="1579"/>
      <c r="I295" s="1579"/>
      <c r="J295" s="1579"/>
      <c r="K295" s="1579"/>
      <c r="L295" s="1579"/>
      <c r="M295" s="1579"/>
      <c r="N295" s="1579"/>
      <c r="O295" s="1579"/>
      <c r="P295" s="1579"/>
      <c r="Q295" s="1579"/>
      <c r="R295" s="1579"/>
      <c r="S295" s="1580"/>
      <c r="T295" s="1036"/>
      <c r="U295" s="1036"/>
      <c r="V295" s="1036"/>
      <c r="W295" s="1036"/>
      <c r="X295" s="1036"/>
      <c r="Y295" s="1036"/>
      <c r="Z295" s="1036"/>
      <c r="AA295" s="1036"/>
      <c r="AB295" s="1036"/>
      <c r="AC295" s="1036"/>
      <c r="AD295" s="1036"/>
      <c r="AE295" s="1036"/>
      <c r="AF295" s="1036"/>
      <c r="AG295" s="1036"/>
      <c r="AH295" s="1036"/>
      <c r="AI295" s="1036"/>
      <c r="AJ295" s="1036"/>
      <c r="AK295" s="1036"/>
      <c r="AL295" s="1036"/>
    </row>
    <row r="296" spans="2:38" ht="17.25" customHeight="1" hidden="1" thickBot="1">
      <c r="B296" s="870"/>
      <c r="C296" s="1578" t="s">
        <v>134</v>
      </c>
      <c r="D296" s="1579"/>
      <c r="E296" s="1579"/>
      <c r="F296" s="1579"/>
      <c r="G296" s="1579"/>
      <c r="H296" s="1579"/>
      <c r="I296" s="1579"/>
      <c r="J296" s="1579"/>
      <c r="K296" s="1579"/>
      <c r="L296" s="1579"/>
      <c r="M296" s="1579"/>
      <c r="N296" s="1579"/>
      <c r="O296" s="1579"/>
      <c r="P296" s="1579"/>
      <c r="Q296" s="1579"/>
      <c r="R296" s="1579"/>
      <c r="S296" s="1580"/>
      <c r="T296" s="1036"/>
      <c r="U296" s="1036"/>
      <c r="V296" s="1036"/>
      <c r="W296" s="1036"/>
      <c r="X296" s="1036"/>
      <c r="Y296" s="1036"/>
      <c r="Z296" s="1036"/>
      <c r="AA296" s="1036"/>
      <c r="AB296" s="1036"/>
      <c r="AC296" s="1036"/>
      <c r="AD296" s="1036"/>
      <c r="AE296" s="1036"/>
      <c r="AF296" s="1036"/>
      <c r="AG296" s="1036"/>
      <c r="AH296" s="1036"/>
      <c r="AI296" s="1036"/>
      <c r="AJ296" s="1036"/>
      <c r="AK296" s="1036"/>
      <c r="AL296" s="1036"/>
    </row>
    <row r="297" spans="2:38" ht="17.25" customHeight="1" hidden="1" thickBot="1">
      <c r="B297" s="964"/>
      <c r="C297" s="933"/>
      <c r="D297" s="933"/>
      <c r="E297" s="933"/>
      <c r="F297" s="933"/>
      <c r="G297" s="933"/>
      <c r="H297" s="933"/>
      <c r="I297" s="933"/>
      <c r="J297" s="933"/>
      <c r="K297" s="933"/>
      <c r="L297" s="933"/>
      <c r="M297" s="933"/>
      <c r="N297" s="933"/>
      <c r="O297" s="933"/>
      <c r="P297" s="933"/>
      <c r="Q297" s="933"/>
      <c r="R297" s="933"/>
      <c r="S297" s="933"/>
      <c r="T297" s="1036"/>
      <c r="U297" s="1036"/>
      <c r="V297" s="1036"/>
      <c r="W297" s="1036"/>
      <c r="X297" s="1036"/>
      <c r="Y297" s="1036"/>
      <c r="Z297" s="1036"/>
      <c r="AA297" s="1036"/>
      <c r="AB297" s="1036"/>
      <c r="AC297" s="1036"/>
      <c r="AD297" s="1036"/>
      <c r="AE297" s="1036"/>
      <c r="AF297" s="1036"/>
      <c r="AG297" s="1036"/>
      <c r="AH297" s="1036"/>
      <c r="AI297" s="1036"/>
      <c r="AJ297" s="1036"/>
      <c r="AK297" s="1036"/>
      <c r="AL297" s="1036"/>
    </row>
    <row r="298" spans="2:38" ht="17.25" customHeight="1" hidden="1">
      <c r="B298" s="964"/>
      <c r="C298" s="879"/>
      <c r="D298" s="880"/>
      <c r="E298" s="1584" t="s">
        <v>86</v>
      </c>
      <c r="F298" s="1585"/>
      <c r="G298" s="1585"/>
      <c r="H298" s="1586"/>
      <c r="I298" s="882"/>
      <c r="J298" s="1581"/>
      <c r="K298" s="1582"/>
      <c r="L298" s="1582"/>
      <c r="M298" s="1582"/>
      <c r="N298" s="1582"/>
      <c r="O298" s="1582"/>
      <c r="P298" s="1582"/>
      <c r="Q298" s="1582"/>
      <c r="R298" s="1582"/>
      <c r="S298" s="1583"/>
      <c r="T298" s="1036"/>
      <c r="U298" s="1036"/>
      <c r="V298" s="1036"/>
      <c r="W298" s="1036"/>
      <c r="X298" s="1036"/>
      <c r="Y298" s="1036"/>
      <c r="Z298" s="1036"/>
      <c r="AA298" s="1036"/>
      <c r="AB298" s="1036"/>
      <c r="AC298" s="1036"/>
      <c r="AD298" s="1036"/>
      <c r="AE298" s="1036"/>
      <c r="AF298" s="1036"/>
      <c r="AG298" s="1036"/>
      <c r="AH298" s="1036"/>
      <c r="AI298" s="1036"/>
      <c r="AJ298" s="1036"/>
      <c r="AK298" s="1036"/>
      <c r="AL298" s="1036"/>
    </row>
    <row r="299" spans="2:38" ht="17.25" customHeight="1" hidden="1" thickBot="1">
      <c r="B299" s="964"/>
      <c r="C299" s="976" t="s">
        <v>135</v>
      </c>
      <c r="D299" s="1028"/>
      <c r="E299" s="1031" t="s">
        <v>88</v>
      </c>
      <c r="F299" s="1032" t="s">
        <v>89</v>
      </c>
      <c r="G299" s="1032" t="s">
        <v>90</v>
      </c>
      <c r="H299" s="1033" t="s">
        <v>91</v>
      </c>
      <c r="I299" s="889"/>
      <c r="J299" s="890"/>
      <c r="K299" s="948"/>
      <c r="L299" s="948"/>
      <c r="M299" s="948"/>
      <c r="N299" s="948"/>
      <c r="O299" s="948"/>
      <c r="P299" s="948"/>
      <c r="Q299" s="948"/>
      <c r="R299" s="948"/>
      <c r="S299" s="892"/>
      <c r="T299" s="1036"/>
      <c r="U299" s="1036"/>
      <c r="V299" s="1036"/>
      <c r="W299" s="1036"/>
      <c r="X299" s="1036"/>
      <c r="Y299" s="1036"/>
      <c r="Z299" s="1036"/>
      <c r="AA299" s="1036"/>
      <c r="AB299" s="1036"/>
      <c r="AC299" s="1036"/>
      <c r="AD299" s="1036"/>
      <c r="AE299" s="1036"/>
      <c r="AF299" s="1036"/>
      <c r="AG299" s="1036"/>
      <c r="AH299" s="1036"/>
      <c r="AI299" s="1036"/>
      <c r="AJ299" s="1036"/>
      <c r="AK299" s="1036"/>
      <c r="AL299" s="1036"/>
    </row>
    <row r="300" spans="2:38" ht="17.25" customHeight="1" hidden="1" thickBot="1">
      <c r="B300" s="964"/>
      <c r="C300" s="1040">
        <v>652</v>
      </c>
      <c r="D300" s="1049" t="s">
        <v>160</v>
      </c>
      <c r="E300" s="979"/>
      <c r="F300" s="896"/>
      <c r="G300" s="896"/>
      <c r="H300" s="1025"/>
      <c r="I300" s="898"/>
      <c r="J300" s="902"/>
      <c r="K300" s="899"/>
      <c r="L300" s="899"/>
      <c r="M300" s="899"/>
      <c r="N300" s="899"/>
      <c r="O300" s="899"/>
      <c r="P300" s="899"/>
      <c r="Q300" s="899"/>
      <c r="R300" s="899"/>
      <c r="S300" s="900"/>
      <c r="T300" s="1036"/>
      <c r="U300" s="1036"/>
      <c r="V300" s="1036"/>
      <c r="W300" s="1036"/>
      <c r="X300" s="1036"/>
      <c r="Y300" s="1036"/>
      <c r="Z300" s="1036"/>
      <c r="AA300" s="1036"/>
      <c r="AB300" s="1036"/>
      <c r="AC300" s="1036"/>
      <c r="AD300" s="1036"/>
      <c r="AE300" s="1036"/>
      <c r="AF300" s="1036"/>
      <c r="AG300" s="1036"/>
      <c r="AH300" s="1036"/>
      <c r="AI300" s="1036"/>
      <c r="AJ300" s="1036"/>
      <c r="AK300" s="1036"/>
      <c r="AL300" s="1036"/>
    </row>
    <row r="301" spans="2:38" ht="17.25" customHeight="1" hidden="1" thickBot="1">
      <c r="B301" s="964"/>
      <c r="C301" s="912" t="s">
        <v>176</v>
      </c>
      <c r="D301" s="913" t="s">
        <v>162</v>
      </c>
      <c r="E301" s="1026"/>
      <c r="F301" s="954"/>
      <c r="G301" s="954"/>
      <c r="H301" s="950"/>
      <c r="I301" s="908"/>
      <c r="J301" s="956"/>
      <c r="K301" s="899"/>
      <c r="L301" s="899"/>
      <c r="M301" s="899"/>
      <c r="N301" s="899"/>
      <c r="O301" s="899"/>
      <c r="P301" s="899"/>
      <c r="Q301" s="899"/>
      <c r="R301" s="899"/>
      <c r="S301" s="900"/>
      <c r="T301" s="1036"/>
      <c r="U301" s="1036"/>
      <c r="V301" s="1036"/>
      <c r="W301" s="1036"/>
      <c r="X301" s="1036"/>
      <c r="Y301" s="1036"/>
      <c r="Z301" s="1036"/>
      <c r="AA301" s="1036"/>
      <c r="AB301" s="1036"/>
      <c r="AC301" s="1036"/>
      <c r="AD301" s="1036"/>
      <c r="AE301" s="1036"/>
      <c r="AF301" s="1036"/>
      <c r="AG301" s="1036"/>
      <c r="AH301" s="1036"/>
      <c r="AI301" s="1036"/>
      <c r="AJ301" s="1036"/>
      <c r="AK301" s="1036"/>
      <c r="AL301" s="1036"/>
    </row>
    <row r="302" spans="2:19" ht="17.25" customHeight="1" hidden="1" thickBot="1">
      <c r="B302" s="959" t="s">
        <v>28</v>
      </c>
      <c r="C302" s="923"/>
      <c r="D302" s="903"/>
      <c r="E302" s="920"/>
      <c r="F302" s="921"/>
      <c r="G302" s="921">
        <f>SUM(G300:G301)</f>
        <v>0</v>
      </c>
      <c r="H302" s="922"/>
      <c r="I302" s="921"/>
      <c r="J302" s="902"/>
      <c r="K302" s="903"/>
      <c r="L302" s="903"/>
      <c r="M302" s="903"/>
      <c r="N302" s="903"/>
      <c r="O302" s="903"/>
      <c r="P302" s="903"/>
      <c r="Q302" s="903"/>
      <c r="R302" s="903"/>
      <c r="S302" s="904"/>
    </row>
    <row r="303" spans="1:19" ht="17.25" customHeight="1" hidden="1" thickBot="1">
      <c r="A303" s="1020"/>
      <c r="B303" s="933"/>
      <c r="C303" s="933"/>
      <c r="D303" s="933"/>
      <c r="E303" s="933"/>
      <c r="F303" s="933"/>
      <c r="G303" s="933"/>
      <c r="H303" s="933"/>
      <c r="I303" s="933"/>
      <c r="J303" s="1050"/>
      <c r="K303" s="889"/>
      <c r="L303" s="889"/>
      <c r="M303" s="889"/>
      <c r="N303" s="889"/>
      <c r="O303" s="889"/>
      <c r="P303" s="889"/>
      <c r="Q303" s="889"/>
      <c r="R303" s="889"/>
      <c r="S303" s="1051"/>
    </row>
    <row r="304" spans="1:19" ht="17.25" customHeight="1">
      <c r="A304" s="1020"/>
      <c r="B304" s="933"/>
      <c r="C304" s="933"/>
      <c r="D304" s="933"/>
      <c r="E304" s="933"/>
      <c r="F304" s="933"/>
      <c r="G304" s="933"/>
      <c r="H304" s="933"/>
      <c r="I304" s="933"/>
      <c r="J304" s="933"/>
      <c r="K304" s="933"/>
      <c r="L304" s="933"/>
      <c r="M304" s="933"/>
      <c r="N304" s="933"/>
      <c r="O304" s="933"/>
      <c r="P304" s="933"/>
      <c r="Q304" s="933"/>
      <c r="R304" s="933"/>
      <c r="S304" s="933"/>
    </row>
    <row r="305" spans="2:19" ht="16.5" customHeight="1" thickBot="1">
      <c r="B305" s="870" t="s">
        <v>238</v>
      </c>
      <c r="C305" s="875"/>
      <c r="D305" s="876"/>
      <c r="E305" s="876"/>
      <c r="F305" s="876"/>
      <c r="G305" s="876"/>
      <c r="H305" s="876"/>
      <c r="I305" s="876"/>
      <c r="J305" s="876"/>
      <c r="K305" s="876"/>
      <c r="L305" s="876"/>
      <c r="M305" s="876"/>
      <c r="N305" s="876"/>
      <c r="O305" s="876"/>
      <c r="P305" s="876"/>
      <c r="Q305" s="876"/>
      <c r="R305" s="876"/>
      <c r="S305" s="876"/>
    </row>
    <row r="306" spans="2:19" ht="16.5" customHeight="1">
      <c r="B306" s="874"/>
      <c r="C306" s="879"/>
      <c r="D306" s="880"/>
      <c r="E306" s="1584" t="s">
        <v>86</v>
      </c>
      <c r="F306" s="1585"/>
      <c r="G306" s="1585"/>
      <c r="H306" s="1586"/>
      <c r="I306" s="882"/>
      <c r="J306" s="1581"/>
      <c r="K306" s="1582"/>
      <c r="L306" s="1582"/>
      <c r="M306" s="1582"/>
      <c r="N306" s="1582"/>
      <c r="O306" s="1582"/>
      <c r="P306" s="1582"/>
      <c r="Q306" s="1582"/>
      <c r="R306" s="1582"/>
      <c r="S306" s="1583"/>
    </row>
    <row r="307" spans="2:19" ht="16.5" customHeight="1" thickBot="1">
      <c r="B307" s="870"/>
      <c r="C307" s="884" t="s">
        <v>135</v>
      </c>
      <c r="D307" s="935"/>
      <c r="E307" s="1013" t="s">
        <v>88</v>
      </c>
      <c r="F307" s="994" t="s">
        <v>89</v>
      </c>
      <c r="G307" s="994" t="s">
        <v>90</v>
      </c>
      <c r="H307" s="1014" t="s">
        <v>91</v>
      </c>
      <c r="I307" s="889"/>
      <c r="J307" s="890"/>
      <c r="K307" s="948"/>
      <c r="L307" s="948"/>
      <c r="M307" s="948"/>
      <c r="N307" s="948"/>
      <c r="O307" s="948"/>
      <c r="P307" s="948"/>
      <c r="Q307" s="948"/>
      <c r="R307" s="948"/>
      <c r="S307" s="892"/>
    </row>
    <row r="308" spans="2:19" ht="16.5" customHeight="1" thickBot="1">
      <c r="B308" s="1027"/>
      <c r="C308" s="984">
        <v>720</v>
      </c>
      <c r="D308" s="1003"/>
      <c r="E308" s="1007">
        <v>7</v>
      </c>
      <c r="F308" s="1008">
        <v>8</v>
      </c>
      <c r="G308" s="1008">
        <v>8</v>
      </c>
      <c r="H308" s="1009">
        <v>0</v>
      </c>
      <c r="I308" s="991"/>
      <c r="J308" s="956"/>
      <c r="K308" s="899"/>
      <c r="L308" s="899"/>
      <c r="M308" s="899"/>
      <c r="N308" s="899"/>
      <c r="O308" s="899"/>
      <c r="P308" s="899"/>
      <c r="Q308" s="899"/>
      <c r="R308" s="899"/>
      <c r="S308" s="900"/>
    </row>
    <row r="309" spans="2:19" ht="16.5" customHeight="1">
      <c r="B309" s="955" t="s">
        <v>128</v>
      </c>
      <c r="C309" s="917"/>
      <c r="D309" s="899"/>
      <c r="E309" s="918">
        <f>SUM(E308)</f>
        <v>7</v>
      </c>
      <c r="F309" s="882">
        <f>SUM(F308)</f>
        <v>8</v>
      </c>
      <c r="G309" s="882">
        <f>SUM(G308)</f>
        <v>8</v>
      </c>
      <c r="H309" s="919"/>
      <c r="I309" s="903"/>
      <c r="J309" s="956"/>
      <c r="K309" s="899"/>
      <c r="L309" s="899"/>
      <c r="M309" s="899"/>
      <c r="N309" s="899"/>
      <c r="O309" s="899"/>
      <c r="P309" s="899"/>
      <c r="Q309" s="899"/>
      <c r="R309" s="899"/>
      <c r="S309" s="900"/>
    </row>
    <row r="310" spans="2:19" ht="16.5" customHeight="1">
      <c r="B310" s="955" t="s">
        <v>129</v>
      </c>
      <c r="C310" s="957"/>
      <c r="D310" s="899"/>
      <c r="E310" s="902">
        <f>E311-E309</f>
        <v>3</v>
      </c>
      <c r="F310" s="903">
        <f>F311-F309</f>
        <v>2</v>
      </c>
      <c r="G310" s="903">
        <f>G311-G309</f>
        <v>2</v>
      </c>
      <c r="H310" s="904"/>
      <c r="I310" s="903"/>
      <c r="J310" s="956"/>
      <c r="K310" s="899"/>
      <c r="L310" s="899"/>
      <c r="M310" s="899"/>
      <c r="N310" s="899"/>
      <c r="O310" s="899"/>
      <c r="P310" s="899"/>
      <c r="Q310" s="899"/>
      <c r="R310" s="899"/>
      <c r="S310" s="900"/>
    </row>
    <row r="311" spans="2:19" ht="16.5" customHeight="1" thickBot="1">
      <c r="B311" s="955" t="s">
        <v>28</v>
      </c>
      <c r="C311" s="957"/>
      <c r="D311" s="899"/>
      <c r="E311" s="920">
        <f>MAX($E$309:$G$309)*0.2+MAX($E$309:$G$309)</f>
        <v>10</v>
      </c>
      <c r="F311" s="921">
        <f>MAX($E$309:$G$309)*0.2+MAX($E$309:$G$309)</f>
        <v>10</v>
      </c>
      <c r="G311" s="921">
        <f>MAX($E$309:$G$309)*0.2+MAX($E$309:$G$309)</f>
        <v>10</v>
      </c>
      <c r="H311" s="922"/>
      <c r="I311" s="921"/>
      <c r="J311" s="902"/>
      <c r="K311" s="899"/>
      <c r="L311" s="899"/>
      <c r="M311" s="899"/>
      <c r="N311" s="899"/>
      <c r="O311" s="899"/>
      <c r="P311" s="903"/>
      <c r="Q311" s="903"/>
      <c r="R311" s="903"/>
      <c r="S311" s="904"/>
    </row>
    <row r="312" spans="2:19" ht="16.5" customHeight="1" thickBot="1">
      <c r="B312" s="959" t="s">
        <v>130</v>
      </c>
      <c r="C312" s="917"/>
      <c r="D312" s="899"/>
      <c r="E312" s="903"/>
      <c r="F312" s="903"/>
      <c r="G312" s="903"/>
      <c r="H312" s="903"/>
      <c r="I312" s="903"/>
      <c r="J312" s="960"/>
      <c r="K312" s="961"/>
      <c r="L312" s="961"/>
      <c r="M312" s="961"/>
      <c r="N312" s="961"/>
      <c r="O312" s="961"/>
      <c r="P312" s="928"/>
      <c r="Q312" s="928"/>
      <c r="R312" s="928"/>
      <c r="S312" s="929"/>
    </row>
    <row r="313" spans="2:19" ht="16.5" customHeight="1" hidden="1">
      <c r="B313" s="959"/>
      <c r="C313" s="917"/>
      <c r="D313" s="899"/>
      <c r="E313" s="903"/>
      <c r="F313" s="903"/>
      <c r="G313" s="903"/>
      <c r="H313" s="903"/>
      <c r="I313" s="903"/>
      <c r="J313" s="972"/>
      <c r="K313" s="972"/>
      <c r="L313" s="972"/>
      <c r="M313" s="972"/>
      <c r="N313" s="972"/>
      <c r="O313" s="972"/>
      <c r="P313" s="972"/>
      <c r="Q313" s="972"/>
      <c r="R313" s="972"/>
      <c r="S313" s="972"/>
    </row>
    <row r="314" spans="2:19" ht="16.5" customHeight="1">
      <c r="B314" s="963"/>
      <c r="C314" s="917"/>
      <c r="D314" s="899"/>
      <c r="E314" s="903"/>
      <c r="F314" s="903"/>
      <c r="G314" s="903"/>
      <c r="H314" s="903"/>
      <c r="I314" s="903"/>
      <c r="J314" s="899"/>
      <c r="K314" s="899"/>
      <c r="L314" s="899"/>
      <c r="M314" s="899"/>
      <c r="N314" s="899"/>
      <c r="O314" s="899"/>
      <c r="P314" s="899"/>
      <c r="Q314" s="899"/>
      <c r="R314" s="1052"/>
      <c r="S314" s="899"/>
    </row>
    <row r="315" spans="2:19" ht="16.5" customHeight="1" thickBot="1">
      <c r="B315" s="963" t="s">
        <v>239</v>
      </c>
      <c r="C315" s="917"/>
      <c r="D315" s="899"/>
      <c r="E315" s="903"/>
      <c r="F315" s="903"/>
      <c r="G315" s="903"/>
      <c r="H315" s="903"/>
      <c r="I315" s="903"/>
      <c r="J315" s="876"/>
      <c r="K315" s="972"/>
      <c r="L315" s="972"/>
      <c r="M315" s="972"/>
      <c r="N315" s="972"/>
      <c r="O315" s="876"/>
      <c r="P315" s="876"/>
      <c r="Q315" s="876"/>
      <c r="R315" s="876"/>
      <c r="S315" s="876"/>
    </row>
    <row r="316" spans="2:19" ht="16.5" customHeight="1" thickBot="1">
      <c r="B316" s="963"/>
      <c r="C316" s="917"/>
      <c r="D316" s="899"/>
      <c r="E316" s="1578" t="s">
        <v>138</v>
      </c>
      <c r="F316" s="1579"/>
      <c r="G316" s="1579"/>
      <c r="H316" s="1580"/>
      <c r="I316" s="903"/>
      <c r="J316" s="1581"/>
      <c r="K316" s="1582"/>
      <c r="L316" s="1582"/>
      <c r="M316" s="1582"/>
      <c r="N316" s="1582"/>
      <c r="O316" s="1582"/>
      <c r="P316" s="1582"/>
      <c r="Q316" s="1582"/>
      <c r="R316" s="1582"/>
      <c r="S316" s="1583"/>
    </row>
    <row r="317" spans="2:19" ht="16.5" customHeight="1" thickBot="1">
      <c r="B317" s="963"/>
      <c r="C317" s="966"/>
      <c r="D317" s="966"/>
      <c r="E317" s="886" t="s">
        <v>88</v>
      </c>
      <c r="F317" s="887" t="s">
        <v>89</v>
      </c>
      <c r="G317" s="887" t="s">
        <v>90</v>
      </c>
      <c r="H317" s="936" t="s">
        <v>91</v>
      </c>
      <c r="I317" s="970"/>
      <c r="J317" s="890"/>
      <c r="K317" s="948"/>
      <c r="L317" s="948"/>
      <c r="M317" s="948"/>
      <c r="N317" s="948"/>
      <c r="O317" s="948"/>
      <c r="P317" s="948"/>
      <c r="Q317" s="948"/>
      <c r="R317" s="948"/>
      <c r="S317" s="892"/>
    </row>
    <row r="318" spans="2:19" ht="16.5" customHeight="1">
      <c r="B318" s="971" t="s">
        <v>128</v>
      </c>
      <c r="C318" s="971"/>
      <c r="D318" s="933"/>
      <c r="E318" s="918">
        <f>E289+E309</f>
        <v>66</v>
      </c>
      <c r="F318" s="882">
        <f>F289+F309</f>
        <v>90</v>
      </c>
      <c r="G318" s="882">
        <f>G289+G309</f>
        <v>94</v>
      </c>
      <c r="H318" s="919">
        <f>H289+H309</f>
        <v>7</v>
      </c>
      <c r="I318" s="882"/>
      <c r="J318" s="956"/>
      <c r="K318" s="899"/>
      <c r="L318" s="899"/>
      <c r="M318" s="899"/>
      <c r="N318" s="899"/>
      <c r="O318" s="899"/>
      <c r="P318" s="899"/>
      <c r="Q318" s="899"/>
      <c r="R318" s="899"/>
      <c r="S318" s="904"/>
    </row>
    <row r="319" spans="2:19" ht="16.5" customHeight="1">
      <c r="B319" s="955" t="s">
        <v>129</v>
      </c>
      <c r="C319" s="917"/>
      <c r="D319" s="903"/>
      <c r="E319" s="902">
        <f>E320-E318</f>
        <v>47</v>
      </c>
      <c r="F319" s="903">
        <f>F320-F318</f>
        <v>23</v>
      </c>
      <c r="G319" s="903">
        <f>G320-G318</f>
        <v>19</v>
      </c>
      <c r="H319" s="904"/>
      <c r="I319" s="903"/>
      <c r="J319" s="902"/>
      <c r="K319" s="899"/>
      <c r="L319" s="899"/>
      <c r="M319" s="899"/>
      <c r="N319" s="899"/>
      <c r="O319" s="899"/>
      <c r="P319" s="899"/>
      <c r="Q319" s="899"/>
      <c r="R319" s="899"/>
      <c r="S319" s="904"/>
    </row>
    <row r="320" spans="2:19" ht="16.5" customHeight="1" thickBot="1">
      <c r="B320" s="955" t="s">
        <v>28</v>
      </c>
      <c r="C320" s="917"/>
      <c r="D320" s="899"/>
      <c r="E320" s="920">
        <f>E291+E311</f>
        <v>113</v>
      </c>
      <c r="F320" s="921">
        <f>F291+F311</f>
        <v>113</v>
      </c>
      <c r="G320" s="921">
        <f>G291+G311</f>
        <v>113</v>
      </c>
      <c r="H320" s="922"/>
      <c r="I320" s="921"/>
      <c r="J320" s="902"/>
      <c r="K320" s="899"/>
      <c r="L320" s="899"/>
      <c r="M320" s="899"/>
      <c r="N320" s="899"/>
      <c r="O320" s="899"/>
      <c r="P320" s="903"/>
      <c r="Q320" s="903"/>
      <c r="R320" s="903"/>
      <c r="S320" s="904"/>
    </row>
    <row r="321" spans="2:19" ht="16.5" customHeight="1" thickBot="1">
      <c r="B321" s="959" t="s">
        <v>130</v>
      </c>
      <c r="C321" s="957"/>
      <c r="D321" s="972"/>
      <c r="E321" s="876"/>
      <c r="F321" s="876"/>
      <c r="G321" s="876"/>
      <c r="H321" s="876"/>
      <c r="I321" s="876"/>
      <c r="J321" s="925"/>
      <c r="K321" s="928"/>
      <c r="L321" s="928"/>
      <c r="M321" s="928"/>
      <c r="N321" s="928"/>
      <c r="O321" s="928"/>
      <c r="P321" s="928"/>
      <c r="Q321" s="928"/>
      <c r="R321" s="928"/>
      <c r="S321" s="962"/>
    </row>
    <row r="322" spans="2:19" ht="16.5" customHeight="1">
      <c r="B322" s="959"/>
      <c r="C322" s="957"/>
      <c r="D322" s="972"/>
      <c r="E322" s="876"/>
      <c r="F322" s="876"/>
      <c r="G322" s="876"/>
      <c r="H322" s="876"/>
      <c r="I322" s="876"/>
      <c r="J322" s="974"/>
      <c r="K322" s="974"/>
      <c r="L322" s="974"/>
      <c r="M322" s="974"/>
      <c r="N322" s="974"/>
      <c r="O322" s="974"/>
      <c r="P322" s="974"/>
      <c r="Q322" s="974"/>
      <c r="R322" s="974"/>
      <c r="S322" s="930"/>
    </row>
    <row r="323" spans="2:19" ht="16.5" customHeight="1">
      <c r="B323" s="1044"/>
      <c r="C323" s="957"/>
      <c r="D323" s="972"/>
      <c r="E323" s="876"/>
      <c r="F323" s="876"/>
      <c r="G323" s="876"/>
      <c r="H323" s="876"/>
      <c r="I323" s="876"/>
      <c r="J323" s="974"/>
      <c r="K323" s="974"/>
      <c r="L323" s="974"/>
      <c r="M323" s="974"/>
      <c r="N323" s="974"/>
      <c r="O323" s="974"/>
      <c r="P323" s="974"/>
      <c r="Q323" s="974"/>
      <c r="R323" s="974"/>
      <c r="S323" s="930"/>
    </row>
    <row r="324" spans="2:19" ht="16.5" customHeight="1" hidden="1">
      <c r="B324" s="1044" t="s">
        <v>178</v>
      </c>
      <c r="C324" s="957"/>
      <c r="D324" s="972"/>
      <c r="E324" s="876"/>
      <c r="F324" s="876"/>
      <c r="G324" s="876"/>
      <c r="H324" s="876"/>
      <c r="I324" s="876"/>
      <c r="J324" s="974"/>
      <c r="K324" s="974"/>
      <c r="L324" s="974"/>
      <c r="M324" s="974"/>
      <c r="N324" s="974"/>
      <c r="O324" s="974"/>
      <c r="P324" s="974"/>
      <c r="Q324" s="974"/>
      <c r="R324" s="974"/>
      <c r="S324" s="930"/>
    </row>
    <row r="325" spans="1:19" ht="16.5" customHeight="1">
      <c r="A325" s="1020"/>
      <c r="B325" s="1407"/>
      <c r="C325" s="933"/>
      <c r="D325" s="933"/>
      <c r="E325" s="933"/>
      <c r="F325" s="933"/>
      <c r="G325" s="933"/>
      <c r="H325" s="933"/>
      <c r="I325" s="933"/>
      <c r="J325" s="933"/>
      <c r="K325" s="933"/>
      <c r="L325" s="933"/>
      <c r="M325" s="933"/>
      <c r="N325" s="933"/>
      <c r="O325" s="933"/>
      <c r="P325" s="933"/>
      <c r="Q325" s="933"/>
      <c r="R325" s="933"/>
      <c r="S325" s="933"/>
    </row>
    <row r="326" spans="1:19" ht="16.5" customHeight="1">
      <c r="A326" s="1020"/>
      <c r="B326" s="1409" t="s">
        <v>179</v>
      </c>
      <c r="C326" s="933"/>
      <c r="D326" s="933"/>
      <c r="E326" s="933"/>
      <c r="F326" s="933"/>
      <c r="G326" s="933"/>
      <c r="H326" s="933"/>
      <c r="I326" s="933"/>
      <c r="J326" s="933"/>
      <c r="K326" s="933"/>
      <c r="L326" s="933"/>
      <c r="M326" s="933"/>
      <c r="N326" s="933"/>
      <c r="O326" s="933"/>
      <c r="P326" s="933"/>
      <c r="Q326" s="933"/>
      <c r="R326" s="933"/>
      <c r="S326" s="933"/>
    </row>
    <row r="327" spans="1:19" ht="16.5" customHeight="1">
      <c r="A327" s="1020"/>
      <c r="B327" s="1053"/>
      <c r="C327" s="933"/>
      <c r="D327" s="933"/>
      <c r="E327" s="933"/>
      <c r="F327" s="933"/>
      <c r="G327" s="933"/>
      <c r="H327" s="933"/>
      <c r="I327" s="933"/>
      <c r="J327" s="933"/>
      <c r="K327" s="933"/>
      <c r="L327" s="933"/>
      <c r="M327" s="933"/>
      <c r="N327" s="933"/>
      <c r="O327" s="933"/>
      <c r="P327" s="933"/>
      <c r="Q327" s="933"/>
      <c r="R327" s="933"/>
      <c r="S327" s="933"/>
    </row>
    <row r="328" spans="1:19" ht="16.5" customHeight="1">
      <c r="A328" s="1054"/>
      <c r="B328" s="959" t="s">
        <v>118</v>
      </c>
      <c r="C328" s="1042"/>
      <c r="D328" s="1043"/>
      <c r="E328" s="872"/>
      <c r="F328" s="872"/>
      <c r="G328" s="872"/>
      <c r="H328" s="872"/>
      <c r="I328" s="872"/>
      <c r="J328" s="1043"/>
      <c r="K328" s="1043"/>
      <c r="L328" s="1043"/>
      <c r="M328" s="1043"/>
      <c r="N328" s="1043"/>
      <c r="O328" s="1043"/>
      <c r="P328" s="1043"/>
      <c r="Q328" s="1043"/>
      <c r="R328" s="1043"/>
      <c r="S328" s="1043"/>
    </row>
    <row r="329" spans="1:19" ht="16.5" customHeight="1">
      <c r="A329" s="1054" t="s">
        <v>78</v>
      </c>
      <c r="B329" s="959" t="s">
        <v>257</v>
      </c>
      <c r="C329" s="1042"/>
      <c r="D329" s="1043"/>
      <c r="E329" s="872"/>
      <c r="F329" s="872"/>
      <c r="G329" s="872"/>
      <c r="H329" s="872"/>
      <c r="I329" s="872"/>
      <c r="J329" s="1043"/>
      <c r="K329" s="1043"/>
      <c r="L329" s="1043"/>
      <c r="M329" s="1043"/>
      <c r="N329" s="1043"/>
      <c r="O329" s="1043"/>
      <c r="P329" s="1043"/>
      <c r="Q329" s="1043"/>
      <c r="R329" s="1043"/>
      <c r="S329" s="1043"/>
    </row>
    <row r="330" spans="1:19" ht="16.5" customHeight="1">
      <c r="A330" s="1055"/>
      <c r="B330" s="1044"/>
      <c r="C330" s="957"/>
      <c r="D330" s="972"/>
      <c r="E330" s="876"/>
      <c r="F330" s="876"/>
      <c r="G330" s="876"/>
      <c r="H330" s="876"/>
      <c r="I330" s="876"/>
      <c r="J330" s="972"/>
      <c r="K330" s="972"/>
      <c r="L330" s="972"/>
      <c r="M330" s="972"/>
      <c r="N330" s="972"/>
      <c r="O330" s="972"/>
      <c r="P330" s="972"/>
      <c r="Q330" s="972"/>
      <c r="R330" s="972"/>
      <c r="S330" s="972"/>
    </row>
    <row r="331" spans="1:19" ht="16.5" customHeight="1">
      <c r="A331" s="1055"/>
      <c r="B331" s="959" t="s">
        <v>323</v>
      </c>
      <c r="C331" s="957"/>
      <c r="D331" s="972"/>
      <c r="E331" s="876"/>
      <c r="F331" s="876"/>
      <c r="G331" s="876"/>
      <c r="H331" s="876"/>
      <c r="I331" s="876"/>
      <c r="J331" s="972"/>
      <c r="K331" s="972"/>
      <c r="L331" s="972"/>
      <c r="M331" s="972"/>
      <c r="N331" s="972"/>
      <c r="O331" s="972"/>
      <c r="P331" s="972"/>
      <c r="Q331" s="972"/>
      <c r="R331" s="972"/>
      <c r="S331" s="972"/>
    </row>
    <row r="332" spans="1:19" ht="16.5" customHeight="1">
      <c r="A332" s="1055"/>
      <c r="B332" s="1044"/>
      <c r="C332" s="957"/>
      <c r="D332" s="972"/>
      <c r="E332" s="876"/>
      <c r="F332" s="876"/>
      <c r="G332" s="876"/>
      <c r="H332" s="876"/>
      <c r="I332" s="876"/>
      <c r="J332" s="874"/>
      <c r="K332" s="874"/>
      <c r="L332" s="874"/>
      <c r="M332" s="874"/>
      <c r="N332" s="874"/>
      <c r="O332" s="874"/>
      <c r="P332" s="874"/>
      <c r="Q332" s="874"/>
      <c r="R332" s="876"/>
      <c r="S332" s="874"/>
    </row>
    <row r="333" spans="1:19" ht="16.5" customHeight="1" thickBot="1">
      <c r="A333" s="1055"/>
      <c r="B333" s="959" t="s">
        <v>222</v>
      </c>
      <c r="C333" s="957"/>
      <c r="D333" s="972"/>
      <c r="E333" s="876"/>
      <c r="F333" s="876"/>
      <c r="G333" s="876"/>
      <c r="H333" s="876"/>
      <c r="I333" s="876"/>
      <c r="J333" s="972"/>
      <c r="K333" s="972"/>
      <c r="L333" s="972"/>
      <c r="M333" s="972"/>
      <c r="N333" s="972"/>
      <c r="O333" s="972"/>
      <c r="P333" s="972"/>
      <c r="Q333" s="972"/>
      <c r="R333" s="972"/>
      <c r="S333" s="972"/>
    </row>
    <row r="334" spans="1:19" ht="16.5" customHeight="1" thickBot="1">
      <c r="A334" s="1055"/>
      <c r="B334" s="1044"/>
      <c r="C334" s="879"/>
      <c r="D334" s="880"/>
      <c r="E334" s="1584" t="s">
        <v>86</v>
      </c>
      <c r="F334" s="1585"/>
      <c r="G334" s="1585"/>
      <c r="H334" s="1586"/>
      <c r="I334" s="882"/>
      <c r="J334" s="1581"/>
      <c r="K334" s="1582"/>
      <c r="L334" s="1582"/>
      <c r="M334" s="1582"/>
      <c r="N334" s="1582"/>
      <c r="O334" s="1582"/>
      <c r="P334" s="1582"/>
      <c r="Q334" s="1582"/>
      <c r="R334" s="1582"/>
      <c r="S334" s="1583"/>
    </row>
    <row r="335" spans="1:19" ht="16.5" customHeight="1" thickBot="1">
      <c r="A335" s="1054"/>
      <c r="B335" s="959"/>
      <c r="C335" s="976" t="s">
        <v>135</v>
      </c>
      <c r="D335" s="1028"/>
      <c r="E335" s="886" t="s">
        <v>88</v>
      </c>
      <c r="F335" s="887" t="s">
        <v>89</v>
      </c>
      <c r="G335" s="887" t="s">
        <v>90</v>
      </c>
      <c r="H335" s="888" t="s">
        <v>91</v>
      </c>
      <c r="I335" s="881" t="s">
        <v>51</v>
      </c>
      <c r="J335" s="890"/>
      <c r="K335" s="948"/>
      <c r="L335" s="948"/>
      <c r="M335" s="948"/>
      <c r="N335" s="948"/>
      <c r="O335" s="948"/>
      <c r="P335" s="948"/>
      <c r="Q335" s="948"/>
      <c r="R335" s="948"/>
      <c r="S335" s="892"/>
    </row>
    <row r="336" spans="1:19" ht="16.5" customHeight="1">
      <c r="A336" s="1055"/>
      <c r="B336" s="1044"/>
      <c r="C336" s="937" t="s">
        <v>180</v>
      </c>
      <c r="D336" s="1009"/>
      <c r="E336" s="1056">
        <v>12</v>
      </c>
      <c r="F336" s="1008">
        <v>12</v>
      </c>
      <c r="G336" s="1008">
        <v>12</v>
      </c>
      <c r="H336" s="1009">
        <v>2</v>
      </c>
      <c r="I336" s="991"/>
      <c r="J336" s="956"/>
      <c r="K336" s="899"/>
      <c r="L336" s="899"/>
      <c r="M336" s="899"/>
      <c r="N336" s="899"/>
      <c r="O336" s="899"/>
      <c r="P336" s="899"/>
      <c r="Q336" s="899"/>
      <c r="R336" s="899"/>
      <c r="S336" s="900"/>
    </row>
    <row r="337" spans="1:19" ht="16.5" customHeight="1">
      <c r="A337" s="1055"/>
      <c r="B337" s="1044"/>
      <c r="C337" s="1046">
        <v>152</v>
      </c>
      <c r="D337" s="897"/>
      <c r="E337" s="979">
        <v>7</v>
      </c>
      <c r="F337" s="896">
        <v>7</v>
      </c>
      <c r="G337" s="896">
        <v>7</v>
      </c>
      <c r="H337" s="897"/>
      <c r="I337" s="901"/>
      <c r="J337" s="902"/>
      <c r="K337" s="903"/>
      <c r="L337" s="903"/>
      <c r="M337" s="903"/>
      <c r="N337" s="903"/>
      <c r="O337" s="903"/>
      <c r="P337" s="903"/>
      <c r="Q337" s="903"/>
      <c r="R337" s="903"/>
      <c r="S337" s="904"/>
    </row>
    <row r="338" spans="1:19" ht="16.5" customHeight="1">
      <c r="A338" s="1055"/>
      <c r="B338" s="1044"/>
      <c r="C338" s="1046">
        <v>158</v>
      </c>
      <c r="D338" s="897"/>
      <c r="E338" s="979">
        <v>1</v>
      </c>
      <c r="F338" s="896">
        <v>2</v>
      </c>
      <c r="G338" s="896">
        <v>2</v>
      </c>
      <c r="H338" s="897"/>
      <c r="I338" s="901"/>
      <c r="J338" s="956"/>
      <c r="K338" s="899"/>
      <c r="L338" s="899"/>
      <c r="M338" s="899"/>
      <c r="N338" s="899"/>
      <c r="O338" s="899"/>
      <c r="P338" s="899"/>
      <c r="Q338" s="899"/>
      <c r="R338" s="899"/>
      <c r="S338" s="900"/>
    </row>
    <row r="339" spans="1:19" ht="16.5" customHeight="1">
      <c r="A339" s="1055"/>
      <c r="B339" s="1044"/>
      <c r="C339" s="1046">
        <v>163</v>
      </c>
      <c r="D339" s="897"/>
      <c r="E339" s="979">
        <v>5</v>
      </c>
      <c r="F339" s="896">
        <v>5</v>
      </c>
      <c r="G339" s="896">
        <v>5</v>
      </c>
      <c r="H339" s="897"/>
      <c r="I339" s="901"/>
      <c r="J339" s="956"/>
      <c r="K339" s="899"/>
      <c r="L339" s="899"/>
      <c r="M339" s="899"/>
      <c r="N339" s="899"/>
      <c r="O339" s="899"/>
      <c r="P339" s="899"/>
      <c r="Q339" s="899"/>
      <c r="R339" s="899"/>
      <c r="S339" s="900"/>
    </row>
    <row r="340" spans="1:19" ht="16.5" customHeight="1">
      <c r="A340" s="1055"/>
      <c r="B340" s="1044"/>
      <c r="C340" s="1046" t="s">
        <v>181</v>
      </c>
      <c r="D340" s="897"/>
      <c r="E340" s="979">
        <v>3</v>
      </c>
      <c r="F340" s="896">
        <v>3</v>
      </c>
      <c r="G340" s="896">
        <v>3</v>
      </c>
      <c r="H340" s="897"/>
      <c r="I340" s="901"/>
      <c r="J340" s="956"/>
      <c r="K340" s="899"/>
      <c r="L340" s="899"/>
      <c r="M340" s="899"/>
      <c r="N340" s="899"/>
      <c r="O340" s="899"/>
      <c r="P340" s="899"/>
      <c r="Q340" s="899"/>
      <c r="R340" s="899"/>
      <c r="S340" s="900"/>
    </row>
    <row r="341" spans="1:19" ht="16.5" customHeight="1">
      <c r="A341" s="1055"/>
      <c r="B341" s="1044"/>
      <c r="C341" s="1046">
        <v>166</v>
      </c>
      <c r="D341" s="897"/>
      <c r="E341" s="979">
        <v>2</v>
      </c>
      <c r="F341" s="896">
        <v>3</v>
      </c>
      <c r="G341" s="896">
        <v>3</v>
      </c>
      <c r="H341" s="897"/>
      <c r="I341" s="901"/>
      <c r="J341" s="956"/>
      <c r="K341" s="899"/>
      <c r="L341" s="899"/>
      <c r="M341" s="899"/>
      <c r="N341" s="899"/>
      <c r="O341" s="899"/>
      <c r="P341" s="899"/>
      <c r="Q341" s="899"/>
      <c r="R341" s="899"/>
      <c r="S341" s="900"/>
    </row>
    <row r="342" spans="1:19" ht="16.5" customHeight="1">
      <c r="A342" s="1055"/>
      <c r="B342" s="1044"/>
      <c r="C342" s="1057" t="s">
        <v>182</v>
      </c>
      <c r="D342" s="907"/>
      <c r="E342" s="985">
        <v>2</v>
      </c>
      <c r="F342" s="906">
        <v>2</v>
      </c>
      <c r="G342" s="906">
        <v>2</v>
      </c>
      <c r="H342" s="907"/>
      <c r="I342" s="901"/>
      <c r="J342" s="956"/>
      <c r="K342" s="899"/>
      <c r="L342" s="899"/>
      <c r="M342" s="899"/>
      <c r="N342" s="899"/>
      <c r="O342" s="899"/>
      <c r="P342" s="899"/>
      <c r="Q342" s="899"/>
      <c r="R342" s="899"/>
      <c r="S342" s="900"/>
    </row>
    <row r="343" spans="1:19" ht="16.5" customHeight="1">
      <c r="A343" s="1055"/>
      <c r="B343" s="1044"/>
      <c r="C343" s="1057" t="s">
        <v>330</v>
      </c>
      <c r="D343" s="907"/>
      <c r="E343" s="985">
        <v>1</v>
      </c>
      <c r="F343" s="906">
        <v>2</v>
      </c>
      <c r="G343" s="906">
        <v>2</v>
      </c>
      <c r="H343" s="907"/>
      <c r="I343" s="901"/>
      <c r="J343" s="956"/>
      <c r="K343" s="899"/>
      <c r="L343" s="899"/>
      <c r="M343" s="899"/>
      <c r="N343" s="899"/>
      <c r="O343" s="899"/>
      <c r="P343" s="899"/>
      <c r="Q343" s="899"/>
      <c r="R343" s="899"/>
      <c r="S343" s="900"/>
    </row>
    <row r="344" spans="1:19" ht="16.5" customHeight="1" hidden="1">
      <c r="A344" s="1055"/>
      <c r="B344" s="1044"/>
      <c r="C344" s="1057"/>
      <c r="D344" s="907"/>
      <c r="E344" s="985"/>
      <c r="F344" s="906"/>
      <c r="G344" s="906"/>
      <c r="H344" s="907"/>
      <c r="I344" s="901"/>
      <c r="J344" s="956"/>
      <c r="K344" s="899"/>
      <c r="L344" s="899"/>
      <c r="M344" s="899"/>
      <c r="N344" s="899"/>
      <c r="O344" s="899"/>
      <c r="P344" s="899"/>
      <c r="Q344" s="899"/>
      <c r="R344" s="899"/>
      <c r="S344" s="900"/>
    </row>
    <row r="345" spans="1:19" ht="16.5" customHeight="1" hidden="1">
      <c r="A345" s="1055"/>
      <c r="B345" s="1044"/>
      <c r="C345" s="1057"/>
      <c r="D345" s="907"/>
      <c r="E345" s="985"/>
      <c r="F345" s="906"/>
      <c r="G345" s="906"/>
      <c r="H345" s="907"/>
      <c r="I345" s="983"/>
      <c r="J345" s="956"/>
      <c r="K345" s="899"/>
      <c r="L345" s="899"/>
      <c r="M345" s="899"/>
      <c r="N345" s="899"/>
      <c r="O345" s="899"/>
      <c r="P345" s="899"/>
      <c r="Q345" s="899"/>
      <c r="R345" s="899"/>
      <c r="S345" s="900"/>
    </row>
    <row r="346" spans="1:19" ht="16.5" customHeight="1" hidden="1">
      <c r="A346" s="1055"/>
      <c r="B346" s="1044"/>
      <c r="C346" s="1057"/>
      <c r="D346" s="907"/>
      <c r="E346" s="985"/>
      <c r="F346" s="906"/>
      <c r="G346" s="906"/>
      <c r="H346" s="907"/>
      <c r="I346" s="983"/>
      <c r="J346" s="956"/>
      <c r="K346" s="899"/>
      <c r="L346" s="899"/>
      <c r="M346" s="899"/>
      <c r="N346" s="899"/>
      <c r="O346" s="899"/>
      <c r="P346" s="899"/>
      <c r="Q346" s="899"/>
      <c r="R346" s="899"/>
      <c r="S346" s="900"/>
    </row>
    <row r="347" spans="1:19" ht="16.5" customHeight="1" hidden="1">
      <c r="A347" s="1055"/>
      <c r="B347" s="1044"/>
      <c r="C347" s="1057"/>
      <c r="D347" s="907"/>
      <c r="E347" s="985"/>
      <c r="F347" s="906"/>
      <c r="G347" s="906"/>
      <c r="H347" s="907"/>
      <c r="I347" s="983"/>
      <c r="J347" s="956"/>
      <c r="K347" s="899"/>
      <c r="L347" s="899"/>
      <c r="M347" s="899"/>
      <c r="N347" s="899"/>
      <c r="O347" s="899"/>
      <c r="P347" s="899"/>
      <c r="Q347" s="899"/>
      <c r="R347" s="899"/>
      <c r="S347" s="900"/>
    </row>
    <row r="348" spans="1:19" ht="16.5" customHeight="1" hidden="1">
      <c r="A348" s="1055"/>
      <c r="B348" s="1044"/>
      <c r="C348" s="1057"/>
      <c r="D348" s="907"/>
      <c r="E348" s="985"/>
      <c r="F348" s="906"/>
      <c r="G348" s="906"/>
      <c r="H348" s="907"/>
      <c r="I348" s="983"/>
      <c r="J348" s="956"/>
      <c r="K348" s="899"/>
      <c r="L348" s="899"/>
      <c r="M348" s="899"/>
      <c r="N348" s="899"/>
      <c r="O348" s="899"/>
      <c r="P348" s="899"/>
      <c r="Q348" s="899"/>
      <c r="R348" s="899"/>
      <c r="S348" s="900"/>
    </row>
    <row r="349" spans="1:19" ht="16.5" customHeight="1" hidden="1">
      <c r="A349" s="1055"/>
      <c r="B349" s="1044"/>
      <c r="C349" s="1057"/>
      <c r="D349" s="907"/>
      <c r="E349" s="985"/>
      <c r="F349" s="906"/>
      <c r="G349" s="906"/>
      <c r="H349" s="907"/>
      <c r="I349" s="983"/>
      <c r="J349" s="956"/>
      <c r="K349" s="899"/>
      <c r="L349" s="899"/>
      <c r="M349" s="899"/>
      <c r="N349" s="899"/>
      <c r="O349" s="899"/>
      <c r="P349" s="899"/>
      <c r="Q349" s="899"/>
      <c r="R349" s="899"/>
      <c r="S349" s="900"/>
    </row>
    <row r="350" spans="1:19" ht="16.5" customHeight="1" hidden="1">
      <c r="A350" s="1055"/>
      <c r="B350" s="1044"/>
      <c r="C350" s="1057"/>
      <c r="D350" s="907"/>
      <c r="E350" s="985"/>
      <c r="F350" s="906"/>
      <c r="G350" s="906"/>
      <c r="H350" s="907"/>
      <c r="I350" s="983"/>
      <c r="J350" s="956"/>
      <c r="K350" s="899"/>
      <c r="L350" s="899"/>
      <c r="M350" s="899"/>
      <c r="N350" s="899"/>
      <c r="O350" s="899"/>
      <c r="P350" s="899"/>
      <c r="Q350" s="899"/>
      <c r="R350" s="899"/>
      <c r="S350" s="900"/>
    </row>
    <row r="351" spans="1:19" ht="16.5" customHeight="1" hidden="1">
      <c r="A351" s="1055"/>
      <c r="B351" s="1044"/>
      <c r="C351" s="1057"/>
      <c r="D351" s="907"/>
      <c r="E351" s="985"/>
      <c r="F351" s="906"/>
      <c r="G351" s="906"/>
      <c r="H351" s="907"/>
      <c r="I351" s="983"/>
      <c r="J351" s="956"/>
      <c r="K351" s="899"/>
      <c r="L351" s="899"/>
      <c r="M351" s="899"/>
      <c r="N351" s="899"/>
      <c r="O351" s="899"/>
      <c r="P351" s="899"/>
      <c r="Q351" s="899"/>
      <c r="R351" s="899"/>
      <c r="S351" s="900"/>
    </row>
    <row r="352" spans="1:19" ht="16.5" customHeight="1" thickBot="1">
      <c r="A352" s="1055"/>
      <c r="B352" s="1044"/>
      <c r="C352" s="1047"/>
      <c r="D352" s="950"/>
      <c r="E352" s="1026"/>
      <c r="F352" s="954"/>
      <c r="G352" s="954"/>
      <c r="H352" s="950"/>
      <c r="I352" s="908"/>
      <c r="J352" s="956"/>
      <c r="K352" s="899"/>
      <c r="L352" s="899"/>
      <c r="M352" s="899"/>
      <c r="N352" s="899"/>
      <c r="O352" s="899"/>
      <c r="P352" s="899"/>
      <c r="Q352" s="899"/>
      <c r="R352" s="899"/>
      <c r="S352" s="904"/>
    </row>
    <row r="353" spans="1:19" ht="16.5" customHeight="1">
      <c r="A353" s="1055"/>
      <c r="B353" s="959" t="s">
        <v>128</v>
      </c>
      <c r="C353" s="917"/>
      <c r="D353" s="899"/>
      <c r="E353" s="918">
        <f>SUM(E336:E346)</f>
        <v>33</v>
      </c>
      <c r="F353" s="882">
        <f>SUM(F336:F346)</f>
        <v>36</v>
      </c>
      <c r="G353" s="882">
        <f>SUM(G336:G346)</f>
        <v>36</v>
      </c>
      <c r="H353" s="919">
        <f>SUM(H336:H346)</f>
        <v>2</v>
      </c>
      <c r="I353" s="882"/>
      <c r="J353" s="902"/>
      <c r="K353" s="903"/>
      <c r="L353" s="903"/>
      <c r="M353" s="903"/>
      <c r="N353" s="903"/>
      <c r="O353" s="903"/>
      <c r="P353" s="903"/>
      <c r="Q353" s="903"/>
      <c r="R353" s="903"/>
      <c r="S353" s="904"/>
    </row>
    <row r="354" spans="1:19" ht="16.5" customHeight="1">
      <c r="A354" s="1055"/>
      <c r="B354" s="959" t="s">
        <v>129</v>
      </c>
      <c r="C354" s="917"/>
      <c r="D354" s="899"/>
      <c r="E354" s="902">
        <f>E355-E353</f>
        <v>10</v>
      </c>
      <c r="F354" s="903">
        <f>F355-F353</f>
        <v>7</v>
      </c>
      <c r="G354" s="903">
        <f>G355-G353</f>
        <v>7</v>
      </c>
      <c r="H354" s="904"/>
      <c r="I354" s="903"/>
      <c r="J354" s="902"/>
      <c r="K354" s="899"/>
      <c r="L354" s="899"/>
      <c r="M354" s="899"/>
      <c r="N354" s="899"/>
      <c r="O354" s="899"/>
      <c r="P354" s="899"/>
      <c r="Q354" s="899"/>
      <c r="R354" s="1058"/>
      <c r="S354" s="904"/>
    </row>
    <row r="355" spans="1:19" ht="16.5" customHeight="1" thickBot="1">
      <c r="A355" s="1055"/>
      <c r="B355" s="959" t="s">
        <v>28</v>
      </c>
      <c r="C355" s="917"/>
      <c r="D355" s="899"/>
      <c r="E355" s="920">
        <f>MAX($E$353:$G$353)*0.2+MAX($E$353:$G$353)</f>
        <v>43</v>
      </c>
      <c r="F355" s="921">
        <f>MAX($E$353:$G$353)*0.2+MAX($E$353:$G$353)</f>
        <v>43</v>
      </c>
      <c r="G355" s="921">
        <f>MAX($E$353:$G$353)*0.2+MAX($E$353:$G$353)</f>
        <v>43</v>
      </c>
      <c r="H355" s="922"/>
      <c r="I355" s="921"/>
      <c r="J355" s="956"/>
      <c r="K355" s="899"/>
      <c r="L355" s="899"/>
      <c r="M355" s="899"/>
      <c r="N355" s="899"/>
      <c r="O355" s="899"/>
      <c r="P355" s="899"/>
      <c r="Q355" s="899"/>
      <c r="R355" s="1058"/>
      <c r="S355" s="904"/>
    </row>
    <row r="356" spans="1:19" ht="16.5" customHeight="1" thickBot="1">
      <c r="A356" s="1055"/>
      <c r="B356" s="959" t="s">
        <v>130</v>
      </c>
      <c r="C356" s="917"/>
      <c r="D356" s="899"/>
      <c r="E356" s="903"/>
      <c r="F356" s="903"/>
      <c r="G356" s="903"/>
      <c r="H356" s="903"/>
      <c r="I356" s="903"/>
      <c r="J356" s="925"/>
      <c r="K356" s="928"/>
      <c r="L356" s="928"/>
      <c r="M356" s="928"/>
      <c r="N356" s="928"/>
      <c r="O356" s="928"/>
      <c r="P356" s="928"/>
      <c r="Q356" s="928"/>
      <c r="R356" s="928"/>
      <c r="S356" s="962"/>
    </row>
    <row r="357" spans="1:19" ht="16.5" customHeight="1">
      <c r="A357" s="1055"/>
      <c r="B357" s="1044"/>
      <c r="C357" s="917"/>
      <c r="D357" s="899"/>
      <c r="E357" s="903"/>
      <c r="F357" s="903"/>
      <c r="G357" s="903"/>
      <c r="H357" s="903"/>
      <c r="I357" s="903"/>
      <c r="J357" s="972"/>
      <c r="K357" s="972"/>
      <c r="L357" s="972"/>
      <c r="M357" s="972"/>
      <c r="N357" s="972"/>
      <c r="O357" s="972"/>
      <c r="P357" s="972"/>
      <c r="Q357" s="972"/>
      <c r="R357" s="972"/>
      <c r="S357" s="972"/>
    </row>
    <row r="358" spans="1:19" ht="16.5" customHeight="1" thickBot="1">
      <c r="A358" s="1055"/>
      <c r="B358" s="870" t="s">
        <v>183</v>
      </c>
      <c r="C358" s="923"/>
      <c r="D358" s="903"/>
      <c r="E358" s="903"/>
      <c r="F358" s="903"/>
      <c r="G358" s="903"/>
      <c r="H358" s="903"/>
      <c r="I358" s="903"/>
      <c r="J358" s="876"/>
      <c r="K358" s="876"/>
      <c r="L358" s="876"/>
      <c r="M358" s="876"/>
      <c r="N358" s="876"/>
      <c r="O358" s="876"/>
      <c r="P358" s="876"/>
      <c r="Q358" s="876"/>
      <c r="R358" s="876"/>
      <c r="S358" s="876"/>
    </row>
    <row r="359" spans="1:19" ht="16.5" customHeight="1" thickBot="1">
      <c r="A359" s="1055"/>
      <c r="B359" s="1587" t="s">
        <v>132</v>
      </c>
      <c r="C359" s="1588"/>
      <c r="D359" s="1588"/>
      <c r="E359" s="1588"/>
      <c r="F359" s="1588"/>
      <c r="G359" s="1588"/>
      <c r="H359" s="1588"/>
      <c r="I359" s="1588"/>
      <c r="J359" s="1588"/>
      <c r="K359" s="1588"/>
      <c r="L359" s="1588"/>
      <c r="M359" s="1588"/>
      <c r="N359" s="1588"/>
      <c r="O359" s="1588"/>
      <c r="P359" s="1588"/>
      <c r="Q359" s="1588"/>
      <c r="R359" s="1588"/>
      <c r="S359" s="1588"/>
    </row>
    <row r="360" spans="1:19" ht="16.5" customHeight="1" hidden="1" thickBot="1">
      <c r="A360" s="1055"/>
      <c r="B360" s="870"/>
      <c r="C360" s="1578" t="s">
        <v>134</v>
      </c>
      <c r="D360" s="1579"/>
      <c r="E360" s="1579"/>
      <c r="F360" s="1579"/>
      <c r="G360" s="1579"/>
      <c r="H360" s="1579"/>
      <c r="I360" s="1579"/>
      <c r="J360" s="1579"/>
      <c r="K360" s="1579"/>
      <c r="L360" s="1579"/>
      <c r="M360" s="1579"/>
      <c r="N360" s="1579"/>
      <c r="O360" s="1579"/>
      <c r="P360" s="1579"/>
      <c r="Q360" s="1579"/>
      <c r="R360" s="1579"/>
      <c r="S360" s="1580"/>
    </row>
    <row r="361" spans="1:19" ht="16.5" customHeight="1">
      <c r="A361" s="1055"/>
      <c r="B361" s="874"/>
      <c r="C361" s="891"/>
      <c r="D361" s="891"/>
      <c r="E361" s="891"/>
      <c r="F361" s="891"/>
      <c r="G361" s="891"/>
      <c r="H361" s="891"/>
      <c r="I361" s="891"/>
      <c r="J361" s="891"/>
      <c r="K361" s="891"/>
      <c r="L361" s="891"/>
      <c r="M361" s="891"/>
      <c r="N361" s="891"/>
      <c r="O361" s="891"/>
      <c r="P361" s="891"/>
      <c r="Q361" s="891"/>
      <c r="R361" s="891"/>
      <c r="S361" s="891"/>
    </row>
    <row r="362" spans="1:19" ht="16.5" customHeight="1" hidden="1" thickBot="1">
      <c r="A362" s="1055"/>
      <c r="B362" s="1027"/>
      <c r="C362" s="879"/>
      <c r="D362" s="880"/>
      <c r="E362" s="1584" t="s">
        <v>86</v>
      </c>
      <c r="F362" s="1585"/>
      <c r="G362" s="1585"/>
      <c r="H362" s="1586"/>
      <c r="I362" s="882"/>
      <c r="J362" s="1581"/>
      <c r="K362" s="1582"/>
      <c r="L362" s="1582"/>
      <c r="M362" s="1582"/>
      <c r="N362" s="1582"/>
      <c r="O362" s="1582"/>
      <c r="P362" s="1582"/>
      <c r="Q362" s="1582"/>
      <c r="R362" s="1582"/>
      <c r="S362" s="1583"/>
    </row>
    <row r="363" spans="1:19" ht="16.5" customHeight="1" hidden="1" thickBot="1">
      <c r="A363" s="1054"/>
      <c r="B363" s="959"/>
      <c r="C363" s="884" t="s">
        <v>135</v>
      </c>
      <c r="D363" s="885"/>
      <c r="E363" s="1029" t="s">
        <v>88</v>
      </c>
      <c r="F363" s="942" t="s">
        <v>89</v>
      </c>
      <c r="G363" s="942" t="s">
        <v>90</v>
      </c>
      <c r="H363" s="1030" t="s">
        <v>91</v>
      </c>
      <c r="I363" s="889"/>
      <c r="J363" s="890"/>
      <c r="K363" s="948"/>
      <c r="L363" s="948"/>
      <c r="M363" s="948"/>
      <c r="N363" s="948"/>
      <c r="O363" s="948"/>
      <c r="P363" s="948"/>
      <c r="Q363" s="948"/>
      <c r="R363" s="948"/>
      <c r="S363" s="892"/>
    </row>
    <row r="364" spans="1:19" ht="16.5" customHeight="1" hidden="1">
      <c r="A364" s="1054"/>
      <c r="B364" s="959"/>
      <c r="C364" s="1046">
        <v>163</v>
      </c>
      <c r="D364" s="1059" t="s">
        <v>160</v>
      </c>
      <c r="E364" s="1060">
        <v>0</v>
      </c>
      <c r="F364" s="933">
        <v>0</v>
      </c>
      <c r="G364" s="933">
        <v>0</v>
      </c>
      <c r="H364" s="1061">
        <v>0</v>
      </c>
      <c r="I364" s="933"/>
      <c r="J364" s="890"/>
      <c r="K364" s="948"/>
      <c r="L364" s="948"/>
      <c r="M364" s="948"/>
      <c r="N364" s="948"/>
      <c r="O364" s="948"/>
      <c r="P364" s="948"/>
      <c r="Q364" s="948"/>
      <c r="R364" s="948"/>
      <c r="S364" s="892"/>
    </row>
    <row r="365" spans="1:19" ht="16.5" customHeight="1" hidden="1">
      <c r="A365" s="1055"/>
      <c r="B365" s="1044"/>
      <c r="C365" s="1046">
        <v>653</v>
      </c>
      <c r="D365" s="1059" t="s">
        <v>160</v>
      </c>
      <c r="E365" s="1007">
        <v>0</v>
      </c>
      <c r="F365" s="1008">
        <v>0</v>
      </c>
      <c r="G365" s="1008">
        <v>0</v>
      </c>
      <c r="H365" s="1009">
        <v>0</v>
      </c>
      <c r="I365" s="903"/>
      <c r="J365" s="956"/>
      <c r="K365" s="899"/>
      <c r="L365" s="899"/>
      <c r="M365" s="899"/>
      <c r="N365" s="903"/>
      <c r="O365" s="899"/>
      <c r="P365" s="899"/>
      <c r="Q365" s="899"/>
      <c r="R365" s="899"/>
      <c r="S365" s="904"/>
    </row>
    <row r="366" spans="1:19" ht="16.5" customHeight="1" hidden="1" thickBot="1">
      <c r="A366" s="1055"/>
      <c r="B366" s="1044"/>
      <c r="C366" s="1047" t="s">
        <v>184</v>
      </c>
      <c r="D366" s="1062" t="s">
        <v>162</v>
      </c>
      <c r="E366" s="953">
        <v>0</v>
      </c>
      <c r="F366" s="954"/>
      <c r="G366" s="954">
        <v>0</v>
      </c>
      <c r="H366" s="950">
        <v>0</v>
      </c>
      <c r="I366" s="908"/>
      <c r="J366" s="956"/>
      <c r="K366" s="899"/>
      <c r="L366" s="899"/>
      <c r="M366" s="899"/>
      <c r="N366" s="903"/>
      <c r="O366" s="899"/>
      <c r="P366" s="899"/>
      <c r="Q366" s="899"/>
      <c r="R366" s="899"/>
      <c r="S366" s="904"/>
    </row>
    <row r="367" spans="1:19" ht="16.5" customHeight="1" hidden="1">
      <c r="A367" s="1055"/>
      <c r="B367" s="1044"/>
      <c r="C367" s="923"/>
      <c r="D367" s="903"/>
      <c r="E367" s="902">
        <v>0</v>
      </c>
      <c r="F367" s="903">
        <v>0</v>
      </c>
      <c r="G367" s="903"/>
      <c r="H367" s="904">
        <v>0</v>
      </c>
      <c r="I367" s="903"/>
      <c r="J367" s="902"/>
      <c r="K367" s="903"/>
      <c r="L367" s="903"/>
      <c r="M367" s="903"/>
      <c r="N367" s="903"/>
      <c r="O367" s="903"/>
      <c r="P367" s="903"/>
      <c r="Q367" s="903"/>
      <c r="R367" s="903"/>
      <c r="S367" s="904"/>
    </row>
    <row r="368" spans="1:19" ht="16.5" customHeight="1" hidden="1" thickBot="1">
      <c r="A368" s="1055"/>
      <c r="B368" s="955" t="s">
        <v>28</v>
      </c>
      <c r="C368" s="923"/>
      <c r="D368" s="903"/>
      <c r="E368" s="920"/>
      <c r="F368" s="921"/>
      <c r="G368" s="921">
        <v>0</v>
      </c>
      <c r="H368" s="922"/>
      <c r="I368" s="921"/>
      <c r="J368" s="902"/>
      <c r="K368" s="903"/>
      <c r="L368" s="903"/>
      <c r="M368" s="903"/>
      <c r="N368" s="903"/>
      <c r="O368" s="903"/>
      <c r="P368" s="903"/>
      <c r="Q368" s="903"/>
      <c r="R368" s="903"/>
      <c r="S368" s="904"/>
    </row>
    <row r="369" spans="1:19" ht="16.5" customHeight="1" hidden="1" thickBot="1">
      <c r="A369" s="1063"/>
      <c r="B369" s="955"/>
      <c r="C369" s="923"/>
      <c r="D369" s="903"/>
      <c r="E369" s="903"/>
      <c r="F369" s="903"/>
      <c r="G369" s="903"/>
      <c r="H369" s="903"/>
      <c r="I369" s="903"/>
      <c r="J369" s="920"/>
      <c r="K369" s="921"/>
      <c r="L369" s="921"/>
      <c r="M369" s="921"/>
      <c r="N369" s="921"/>
      <c r="O369" s="921"/>
      <c r="P369" s="921"/>
      <c r="Q369" s="921"/>
      <c r="R369" s="921"/>
      <c r="S369" s="922"/>
    </row>
    <row r="370" spans="1:19" ht="16.5" customHeight="1" thickBot="1">
      <c r="A370" s="1055"/>
      <c r="B370" s="959" t="s">
        <v>241</v>
      </c>
      <c r="C370" s="917"/>
      <c r="D370" s="899"/>
      <c r="E370" s="903"/>
      <c r="F370" s="903"/>
      <c r="G370" s="903"/>
      <c r="H370" s="903"/>
      <c r="I370" s="903"/>
      <c r="J370" s="972"/>
      <c r="K370" s="972"/>
      <c r="L370" s="972"/>
      <c r="M370" s="972"/>
      <c r="N370" s="972"/>
      <c r="O370" s="972"/>
      <c r="P370" s="972"/>
      <c r="Q370" s="972"/>
      <c r="R370" s="972"/>
      <c r="S370" s="972"/>
    </row>
    <row r="371" spans="1:19" ht="16.5" customHeight="1">
      <c r="A371" s="1063"/>
      <c r="B371" s="1027"/>
      <c r="C371" s="879"/>
      <c r="D371" s="880"/>
      <c r="E371" s="1584" t="s">
        <v>86</v>
      </c>
      <c r="F371" s="1585"/>
      <c r="G371" s="1585"/>
      <c r="H371" s="1586"/>
      <c r="I371" s="882"/>
      <c r="J371" s="1581"/>
      <c r="K371" s="1582"/>
      <c r="L371" s="1582"/>
      <c r="M371" s="1582"/>
      <c r="N371" s="1582"/>
      <c r="O371" s="1582"/>
      <c r="P371" s="1582"/>
      <c r="Q371" s="1582"/>
      <c r="R371" s="1582"/>
      <c r="S371" s="1583"/>
    </row>
    <row r="372" spans="1:19" ht="16.5" customHeight="1" thickBot="1">
      <c r="A372" s="1054"/>
      <c r="B372" s="959"/>
      <c r="C372" s="884" t="s">
        <v>135</v>
      </c>
      <c r="D372" s="935"/>
      <c r="E372" s="1013" t="s">
        <v>88</v>
      </c>
      <c r="F372" s="994" t="s">
        <v>89</v>
      </c>
      <c r="G372" s="994" t="s">
        <v>90</v>
      </c>
      <c r="H372" s="1014" t="s">
        <v>91</v>
      </c>
      <c r="I372" s="889"/>
      <c r="J372" s="890"/>
      <c r="K372" s="948"/>
      <c r="L372" s="948"/>
      <c r="M372" s="948"/>
      <c r="N372" s="948"/>
      <c r="O372" s="948"/>
      <c r="P372" s="948"/>
      <c r="Q372" s="948"/>
      <c r="R372" s="948"/>
      <c r="S372" s="892"/>
    </row>
    <row r="373" spans="1:19" ht="16.5" customHeight="1" thickBot="1">
      <c r="A373" s="1055"/>
      <c r="B373" s="1044"/>
      <c r="C373" s="984">
        <v>750</v>
      </c>
      <c r="D373" s="1003"/>
      <c r="E373" s="1007">
        <v>8</v>
      </c>
      <c r="F373" s="1008">
        <v>8</v>
      </c>
      <c r="G373" s="1008">
        <v>9</v>
      </c>
      <c r="H373" s="1009">
        <v>0</v>
      </c>
      <c r="I373" s="991"/>
      <c r="J373" s="956"/>
      <c r="K373" s="899"/>
      <c r="L373" s="899"/>
      <c r="M373" s="899"/>
      <c r="N373" s="899"/>
      <c r="O373" s="899"/>
      <c r="P373" s="899"/>
      <c r="Q373" s="899"/>
      <c r="R373" s="899"/>
      <c r="S373" s="900"/>
    </row>
    <row r="374" spans="1:19" ht="16.5" customHeight="1">
      <c r="A374" s="1055"/>
      <c r="B374" s="963" t="s">
        <v>128</v>
      </c>
      <c r="C374" s="917"/>
      <c r="D374" s="899"/>
      <c r="E374" s="918">
        <f>SUM(E373)</f>
        <v>8</v>
      </c>
      <c r="F374" s="882">
        <f>SUM(F373)</f>
        <v>8</v>
      </c>
      <c r="G374" s="882">
        <f>SUM(G373)</f>
        <v>9</v>
      </c>
      <c r="H374" s="919">
        <v>0</v>
      </c>
      <c r="I374" s="903"/>
      <c r="J374" s="956"/>
      <c r="K374" s="899"/>
      <c r="L374" s="899"/>
      <c r="M374" s="899"/>
      <c r="N374" s="899"/>
      <c r="O374" s="899"/>
      <c r="P374" s="899"/>
      <c r="Q374" s="899"/>
      <c r="R374" s="899"/>
      <c r="S374" s="900"/>
    </row>
    <row r="375" spans="1:19" ht="16.5" customHeight="1">
      <c r="A375" s="1055"/>
      <c r="B375" s="955" t="s">
        <v>129</v>
      </c>
      <c r="C375" s="957"/>
      <c r="D375" s="899"/>
      <c r="E375" s="902">
        <f>E376-E374</f>
        <v>3</v>
      </c>
      <c r="F375" s="903">
        <f>F376-F374</f>
        <v>3</v>
      </c>
      <c r="G375" s="903">
        <f>G376-G374</f>
        <v>2</v>
      </c>
      <c r="H375" s="904"/>
      <c r="I375" s="903"/>
      <c r="J375" s="956"/>
      <c r="K375" s="899"/>
      <c r="L375" s="899"/>
      <c r="M375" s="899"/>
      <c r="N375" s="899"/>
      <c r="O375" s="899"/>
      <c r="P375" s="899"/>
      <c r="Q375" s="899"/>
      <c r="R375" s="1058"/>
      <c r="S375" s="958"/>
    </row>
    <row r="376" spans="1:19" ht="16.5" customHeight="1" thickBot="1">
      <c r="A376" s="1055"/>
      <c r="B376" s="955" t="s">
        <v>28</v>
      </c>
      <c r="C376" s="957"/>
      <c r="D376" s="899"/>
      <c r="E376" s="920">
        <f>MAX($E$374:$G$374)*0.2+MAX($E$374:$G$374)</f>
        <v>11</v>
      </c>
      <c r="F376" s="921">
        <f>MAX($E$374:$G$374)*0.2+MAX($E$374:$G$374)</f>
        <v>11</v>
      </c>
      <c r="G376" s="921">
        <f>MAX($E$374:$G$374)*0.2+MAX($E$374:$G$374)</f>
        <v>11</v>
      </c>
      <c r="H376" s="922"/>
      <c r="I376" s="921"/>
      <c r="J376" s="902"/>
      <c r="K376" s="899"/>
      <c r="L376" s="899"/>
      <c r="M376" s="899"/>
      <c r="N376" s="899"/>
      <c r="O376" s="899"/>
      <c r="P376" s="899"/>
      <c r="Q376" s="903"/>
      <c r="R376" s="903"/>
      <c r="S376" s="904"/>
    </row>
    <row r="377" spans="1:19" ht="16.5" customHeight="1" thickBot="1">
      <c r="A377" s="1055"/>
      <c r="B377" s="1027"/>
      <c r="C377" s="917"/>
      <c r="D377" s="899"/>
      <c r="E377" s="903"/>
      <c r="F377" s="903"/>
      <c r="G377" s="903"/>
      <c r="H377" s="903"/>
      <c r="I377" s="903"/>
      <c r="J377" s="960"/>
      <c r="K377" s="961"/>
      <c r="L377" s="961"/>
      <c r="M377" s="961"/>
      <c r="N377" s="961"/>
      <c r="O377" s="961"/>
      <c r="P377" s="928"/>
      <c r="Q377" s="961"/>
      <c r="R377" s="928"/>
      <c r="S377" s="929"/>
    </row>
    <row r="378" spans="1:19" ht="16.5" customHeight="1">
      <c r="A378" s="1055"/>
      <c r="B378" s="1027"/>
      <c r="C378" s="1027"/>
      <c r="D378" s="1027"/>
      <c r="E378" s="1027"/>
      <c r="F378" s="1027"/>
      <c r="G378" s="1027"/>
      <c r="H378" s="1027"/>
      <c r="I378" s="1027"/>
      <c r="J378" s="899"/>
      <c r="K378" s="1027"/>
      <c r="L378" s="1027"/>
      <c r="M378" s="1027"/>
      <c r="N378" s="1027"/>
      <c r="O378" s="1027"/>
      <c r="P378" s="1027"/>
      <c r="Q378" s="1027"/>
      <c r="R378" s="974"/>
      <c r="S378" s="1027"/>
    </row>
    <row r="379" spans="1:19" ht="16.5" customHeight="1" thickBot="1">
      <c r="A379" s="1055"/>
      <c r="B379" s="1054" t="s">
        <v>346</v>
      </c>
      <c r="C379" s="1064"/>
      <c r="D379" s="1065"/>
      <c r="E379" s="1066"/>
      <c r="F379" s="1066"/>
      <c r="G379" s="1066"/>
      <c r="H379" s="1066"/>
      <c r="I379" s="1066"/>
      <c r="J379" s="1067"/>
      <c r="K379" s="1067"/>
      <c r="L379" s="1067"/>
      <c r="M379" s="1067"/>
      <c r="N379" s="1067"/>
      <c r="O379" s="1067"/>
      <c r="P379" s="1067"/>
      <c r="Q379" s="1067"/>
      <c r="R379" s="1067"/>
      <c r="S379" s="1067"/>
    </row>
    <row r="380" spans="1:19" ht="16.5" customHeight="1">
      <c r="A380" s="1063"/>
      <c r="B380" s="1063"/>
      <c r="C380" s="1068"/>
      <c r="D380" s="1069"/>
      <c r="E380" s="1572" t="s">
        <v>86</v>
      </c>
      <c r="F380" s="1573"/>
      <c r="G380" s="1573"/>
      <c r="H380" s="1574"/>
      <c r="I380" s="1070"/>
      <c r="J380" s="1575"/>
      <c r="K380" s="1576"/>
      <c r="L380" s="1576"/>
      <c r="M380" s="1576"/>
      <c r="N380" s="1576"/>
      <c r="O380" s="1576"/>
      <c r="P380" s="1576"/>
      <c r="Q380" s="1576"/>
      <c r="R380" s="1576"/>
      <c r="S380" s="1577"/>
    </row>
    <row r="381" spans="1:19" ht="16.5" customHeight="1" thickBot="1">
      <c r="A381" s="1054"/>
      <c r="B381" s="1054"/>
      <c r="C381" s="1071" t="s">
        <v>135</v>
      </c>
      <c r="D381" s="1072"/>
      <c r="E381" s="1073" t="s">
        <v>88</v>
      </c>
      <c r="F381" s="1074" t="s">
        <v>89</v>
      </c>
      <c r="G381" s="1074" t="s">
        <v>90</v>
      </c>
      <c r="H381" s="1075" t="s">
        <v>91</v>
      </c>
      <c r="I381" s="1076"/>
      <c r="J381" s="1077"/>
      <c r="K381" s="1078"/>
      <c r="L381" s="1078"/>
      <c r="M381" s="1078"/>
      <c r="N381" s="948"/>
      <c r="O381" s="1078"/>
      <c r="P381" s="1078"/>
      <c r="Q381" s="1078"/>
      <c r="R381" s="1078"/>
      <c r="S381" s="1079"/>
    </row>
    <row r="382" spans="1:19" ht="16.5" customHeight="1" thickBot="1">
      <c r="A382" s="1055"/>
      <c r="B382" s="1055"/>
      <c r="C382" s="1080">
        <v>901</v>
      </c>
      <c r="D382" s="1081"/>
      <c r="E382" s="1082">
        <v>9</v>
      </c>
      <c r="F382" s="1083">
        <v>11</v>
      </c>
      <c r="G382" s="1083">
        <v>11</v>
      </c>
      <c r="H382" s="978">
        <v>0</v>
      </c>
      <c r="I382" s="1084"/>
      <c r="J382" s="1085"/>
      <c r="K382" s="1065"/>
      <c r="L382" s="1065"/>
      <c r="M382" s="1065"/>
      <c r="N382" s="1065"/>
      <c r="O382" s="1065"/>
      <c r="P382" s="1065"/>
      <c r="Q382" s="1065"/>
      <c r="R382" s="1065"/>
      <c r="S382" s="1086"/>
    </row>
    <row r="383" spans="1:19" ht="16.5" customHeight="1">
      <c r="A383" s="1055"/>
      <c r="B383" s="1087" t="s">
        <v>128</v>
      </c>
      <c r="C383" s="1064"/>
      <c r="D383" s="1065"/>
      <c r="E383" s="1088">
        <f>SUM(E382)</f>
        <v>9</v>
      </c>
      <c r="F383" s="1070">
        <f>SUM(F382)</f>
        <v>11</v>
      </c>
      <c r="G383" s="1070">
        <f>SUM(G382)</f>
        <v>11</v>
      </c>
      <c r="H383" s="1089">
        <v>0</v>
      </c>
      <c r="I383" s="1066"/>
      <c r="J383" s="1085"/>
      <c r="K383" s="1065"/>
      <c r="L383" s="1065"/>
      <c r="M383" s="1065"/>
      <c r="N383" s="1065"/>
      <c r="O383" s="1065"/>
      <c r="P383" s="1065"/>
      <c r="Q383" s="1065"/>
      <c r="R383" s="1065"/>
      <c r="S383" s="1086"/>
    </row>
    <row r="384" spans="1:19" ht="16.5" customHeight="1">
      <c r="A384" s="1055"/>
      <c r="B384" s="1090" t="s">
        <v>129</v>
      </c>
      <c r="C384" s="1091"/>
      <c r="D384" s="1065"/>
      <c r="E384" s="1092">
        <f>E385-E383</f>
        <v>4</v>
      </c>
      <c r="F384" s="903">
        <f>F385-F383</f>
        <v>2</v>
      </c>
      <c r="G384" s="903">
        <f>G385-G383</f>
        <v>2</v>
      </c>
      <c r="H384" s="1093"/>
      <c r="I384" s="1066"/>
      <c r="J384" s="1085"/>
      <c r="K384" s="1065"/>
      <c r="L384" s="1065"/>
      <c r="M384" s="1065"/>
      <c r="N384" s="1065"/>
      <c r="O384" s="1065"/>
      <c r="P384" s="1065"/>
      <c r="Q384" s="1065"/>
      <c r="R384" s="1094"/>
      <c r="S384" s="1095"/>
    </row>
    <row r="385" spans="1:19" ht="16.5" customHeight="1" thickBot="1">
      <c r="A385" s="1055"/>
      <c r="B385" s="1090" t="s">
        <v>28</v>
      </c>
      <c r="C385" s="1091"/>
      <c r="D385" s="1065"/>
      <c r="E385" s="920">
        <f>MAX($E$383:$G$383)*0.2+MAX($E$383:$G$383)</f>
        <v>13</v>
      </c>
      <c r="F385" s="1096">
        <f>MAX($E$383:$G$383)*0.2+MAX($E$383:$G$383)</f>
        <v>13</v>
      </c>
      <c r="G385" s="921">
        <f>MAX($E$383:$G$383)*0.2+MAX($E$383:$G$383)</f>
        <v>13</v>
      </c>
      <c r="H385" s="1097"/>
      <c r="I385" s="1096"/>
      <c r="J385" s="1092"/>
      <c r="K385" s="1065"/>
      <c r="L385" s="1065"/>
      <c r="M385" s="1065"/>
      <c r="N385" s="1065"/>
      <c r="O385" s="1065"/>
      <c r="P385" s="1065"/>
      <c r="Q385" s="1066"/>
      <c r="R385" s="1066"/>
      <c r="S385" s="1093"/>
    </row>
    <row r="386" spans="1:19" ht="16.5" customHeight="1" thickBot="1">
      <c r="A386" s="1055"/>
      <c r="B386" s="1063"/>
      <c r="C386" s="1064"/>
      <c r="D386" s="1065"/>
      <c r="E386" s="1066"/>
      <c r="F386" s="1066"/>
      <c r="G386" s="1066"/>
      <c r="H386" s="1066"/>
      <c r="I386" s="1066"/>
      <c r="J386" s="1098"/>
      <c r="K386" s="1099"/>
      <c r="L386" s="1099"/>
      <c r="M386" s="1099"/>
      <c r="N386" s="1099"/>
      <c r="O386" s="1099"/>
      <c r="P386" s="1099"/>
      <c r="Q386" s="1099"/>
      <c r="R386" s="1100"/>
      <c r="S386" s="1101"/>
    </row>
    <row r="387" spans="1:19" ht="16.5" customHeight="1">
      <c r="A387" s="1055"/>
      <c r="B387" s="1063"/>
      <c r="C387" s="1064"/>
      <c r="D387" s="1065"/>
      <c r="E387" s="1066"/>
      <c r="F387" s="1066"/>
      <c r="G387" s="1066"/>
      <c r="H387" s="1066"/>
      <c r="I387" s="1066"/>
      <c r="J387" s="1065"/>
      <c r="K387" s="1065"/>
      <c r="L387" s="1065"/>
      <c r="M387" s="1065"/>
      <c r="N387" s="1065"/>
      <c r="O387" s="1065"/>
      <c r="P387" s="1065"/>
      <c r="Q387" s="1065"/>
      <c r="R387" s="1102"/>
      <c r="S387" s="1102"/>
    </row>
    <row r="388" spans="1:19" ht="16.5" customHeight="1" thickBot="1">
      <c r="A388" s="1055"/>
      <c r="B388" s="963" t="s">
        <v>242</v>
      </c>
      <c r="C388" s="917"/>
      <c r="D388" s="899"/>
      <c r="E388" s="903"/>
      <c r="F388" s="903"/>
      <c r="G388" s="903"/>
      <c r="H388" s="903"/>
      <c r="I388" s="903"/>
      <c r="J388" s="876"/>
      <c r="K388" s="972"/>
      <c r="L388" s="972"/>
      <c r="M388" s="972"/>
      <c r="N388" s="972"/>
      <c r="O388" s="972"/>
      <c r="P388" s="972"/>
      <c r="Q388" s="972"/>
      <c r="R388" s="972"/>
      <c r="S388" s="1103"/>
    </row>
    <row r="389" spans="1:19" ht="16.5" customHeight="1" thickBot="1">
      <c r="A389" s="1063"/>
      <c r="B389" s="1027"/>
      <c r="C389" s="966"/>
      <c r="D389" s="966"/>
      <c r="E389" s="1578" t="s">
        <v>138</v>
      </c>
      <c r="F389" s="1579"/>
      <c r="G389" s="1579"/>
      <c r="H389" s="1580"/>
      <c r="I389" s="882"/>
      <c r="J389" s="1581"/>
      <c r="K389" s="1582"/>
      <c r="L389" s="1582"/>
      <c r="M389" s="1582"/>
      <c r="N389" s="1582"/>
      <c r="O389" s="1582"/>
      <c r="P389" s="1582"/>
      <c r="Q389" s="1582"/>
      <c r="R389" s="1582"/>
      <c r="S389" s="1583"/>
    </row>
    <row r="390" spans="1:19" ht="16.5" customHeight="1" thickBot="1">
      <c r="A390" s="1054"/>
      <c r="B390" s="959"/>
      <c r="C390" s="955"/>
      <c r="D390" s="891"/>
      <c r="E390" s="886" t="s">
        <v>88</v>
      </c>
      <c r="F390" s="887" t="s">
        <v>187</v>
      </c>
      <c r="G390" s="887" t="s">
        <v>90</v>
      </c>
      <c r="H390" s="936" t="s">
        <v>91</v>
      </c>
      <c r="I390" s="933" t="s">
        <v>51</v>
      </c>
      <c r="J390" s="890"/>
      <c r="K390" s="948"/>
      <c r="L390" s="948"/>
      <c r="M390" s="948"/>
      <c r="N390" s="948"/>
      <c r="O390" s="948"/>
      <c r="P390" s="948"/>
      <c r="Q390" s="948"/>
      <c r="R390" s="948"/>
      <c r="S390" s="892"/>
    </row>
    <row r="391" spans="1:19" ht="16.5" customHeight="1">
      <c r="A391" s="1055"/>
      <c r="B391" s="963" t="s">
        <v>128</v>
      </c>
      <c r="C391" s="1027"/>
      <c r="D391" s="899"/>
      <c r="E391" s="918">
        <f>E353+E374+E383</f>
        <v>50</v>
      </c>
      <c r="F391" s="882">
        <f>F353+F374+F383</f>
        <v>55</v>
      </c>
      <c r="G391" s="882">
        <f>G353+G374+G383</f>
        <v>56</v>
      </c>
      <c r="H391" s="919">
        <f>H353+H374+H383</f>
        <v>2</v>
      </c>
      <c r="I391" s="991"/>
      <c r="J391" s="902"/>
      <c r="K391" s="903"/>
      <c r="L391" s="903"/>
      <c r="M391" s="903"/>
      <c r="N391" s="903"/>
      <c r="O391" s="903"/>
      <c r="P391" s="903"/>
      <c r="Q391" s="903"/>
      <c r="R391" s="903"/>
      <c r="S391" s="904"/>
    </row>
    <row r="392" spans="1:19" ht="16.5" customHeight="1">
      <c r="A392" s="1055"/>
      <c r="B392" s="955" t="s">
        <v>129</v>
      </c>
      <c r="C392" s="957"/>
      <c r="D392" s="899"/>
      <c r="E392" s="902">
        <f aca="true" t="shared" si="0" ref="E392:G393">E354+E375+E384</f>
        <v>17</v>
      </c>
      <c r="F392" s="903">
        <f t="shared" si="0"/>
        <v>12</v>
      </c>
      <c r="G392" s="903">
        <f t="shared" si="0"/>
        <v>11</v>
      </c>
      <c r="H392" s="904"/>
      <c r="I392" s="901"/>
      <c r="J392" s="902"/>
      <c r="K392" s="899"/>
      <c r="L392" s="899"/>
      <c r="M392" s="899"/>
      <c r="N392" s="899"/>
      <c r="O392" s="899"/>
      <c r="P392" s="1058"/>
      <c r="Q392" s="899"/>
      <c r="R392" s="1058"/>
      <c r="S392" s="958"/>
    </row>
    <row r="393" spans="1:19" ht="16.5" customHeight="1" thickBot="1">
      <c r="A393" s="1055"/>
      <c r="B393" s="955" t="s">
        <v>28</v>
      </c>
      <c r="C393" s="957"/>
      <c r="D393" s="899"/>
      <c r="E393" s="920">
        <f t="shared" si="0"/>
        <v>67</v>
      </c>
      <c r="F393" s="921">
        <f t="shared" si="0"/>
        <v>67</v>
      </c>
      <c r="G393" s="921">
        <f t="shared" si="0"/>
        <v>67</v>
      </c>
      <c r="H393" s="922"/>
      <c r="I393" s="921"/>
      <c r="J393" s="902"/>
      <c r="K393" s="899"/>
      <c r="L393" s="899"/>
      <c r="M393" s="899"/>
      <c r="N393" s="899"/>
      <c r="O393" s="899"/>
      <c r="P393" s="903"/>
      <c r="Q393" s="903"/>
      <c r="R393" s="903"/>
      <c r="S393" s="904"/>
    </row>
    <row r="394" spans="1:19" ht="16.5" customHeight="1" thickBot="1">
      <c r="A394" s="1054"/>
      <c r="B394" s="959" t="s">
        <v>130</v>
      </c>
      <c r="C394" s="1042"/>
      <c r="D394" s="1043"/>
      <c r="E394" s="872"/>
      <c r="F394" s="872"/>
      <c r="G394" s="931"/>
      <c r="H394" s="931"/>
      <c r="I394" s="931"/>
      <c r="J394" s="1012"/>
      <c r="K394" s="926"/>
      <c r="L394" s="926"/>
      <c r="M394" s="926"/>
      <c r="N394" s="926"/>
      <c r="O394" s="926"/>
      <c r="P394" s="926"/>
      <c r="Q394" s="926"/>
      <c r="R394" s="926"/>
      <c r="S394" s="962"/>
    </row>
    <row r="395" spans="1:19" ht="16.5" customHeight="1">
      <c r="A395" s="1054"/>
      <c r="B395" s="959"/>
      <c r="C395" s="1042"/>
      <c r="D395" s="1043"/>
      <c r="E395" s="872"/>
      <c r="F395" s="872"/>
      <c r="G395" s="931"/>
      <c r="H395" s="931"/>
      <c r="I395" s="931"/>
      <c r="J395" s="930"/>
      <c r="K395" s="930"/>
      <c r="L395" s="930"/>
      <c r="M395" s="930"/>
      <c r="N395" s="930"/>
      <c r="O395" s="930"/>
      <c r="P395" s="930"/>
      <c r="Q395" s="930"/>
      <c r="R395" s="930"/>
      <c r="S395" s="930"/>
    </row>
    <row r="396" spans="1:19" ht="16.5" customHeight="1" hidden="1">
      <c r="A396" s="1054"/>
      <c r="B396" s="1053" t="s">
        <v>185</v>
      </c>
      <c r="C396" s="1042"/>
      <c r="D396" s="1043"/>
      <c r="E396" s="872"/>
      <c r="F396" s="872"/>
      <c r="G396" s="931"/>
      <c r="H396" s="931"/>
      <c r="I396" s="931"/>
      <c r="J396" s="930"/>
      <c r="K396" s="930"/>
      <c r="L396" s="930"/>
      <c r="M396" s="930"/>
      <c r="N396" s="930"/>
      <c r="O396" s="930"/>
      <c r="P396" s="930"/>
      <c r="Q396" s="930"/>
      <c r="R396" s="930"/>
      <c r="S396" s="930"/>
    </row>
    <row r="397" spans="1:19" ht="16.5" customHeight="1" hidden="1">
      <c r="A397" s="1054"/>
      <c r="B397" s="1053" t="s">
        <v>178</v>
      </c>
      <c r="C397" s="1042"/>
      <c r="D397" s="1043"/>
      <c r="E397" s="872"/>
      <c r="F397" s="872"/>
      <c r="G397" s="931"/>
      <c r="H397" s="931"/>
      <c r="I397" s="931"/>
      <c r="J397" s="930"/>
      <c r="K397" s="930"/>
      <c r="L397" s="930"/>
      <c r="M397" s="930"/>
      <c r="N397" s="930"/>
      <c r="O397" s="930"/>
      <c r="P397" s="930"/>
      <c r="Q397" s="930"/>
      <c r="R397" s="930"/>
      <c r="S397" s="930"/>
    </row>
    <row r="398" spans="1:19" ht="16.5" customHeight="1" hidden="1">
      <c r="A398" s="1054"/>
      <c r="B398" s="1053" t="s">
        <v>140</v>
      </c>
      <c r="C398" s="1042"/>
      <c r="D398" s="1043"/>
      <c r="E398" s="872"/>
      <c r="F398" s="872"/>
      <c r="G398" s="931"/>
      <c r="H398" s="931"/>
      <c r="I398" s="931"/>
      <c r="J398" s="930"/>
      <c r="K398" s="930"/>
      <c r="L398" s="930"/>
      <c r="M398" s="930"/>
      <c r="N398" s="930"/>
      <c r="O398" s="930"/>
      <c r="P398" s="930"/>
      <c r="Q398" s="930"/>
      <c r="R398" s="930"/>
      <c r="S398" s="930"/>
    </row>
    <row r="399" spans="1:19" ht="16.5" customHeight="1">
      <c r="A399" s="1054"/>
      <c r="B399" s="1053"/>
      <c r="C399" s="1042"/>
      <c r="D399" s="1043"/>
      <c r="E399" s="872"/>
      <c r="F399" s="872"/>
      <c r="G399" s="931"/>
      <c r="H399" s="931"/>
      <c r="I399" s="931"/>
      <c r="J399" s="930"/>
      <c r="K399" s="930"/>
      <c r="L399" s="930"/>
      <c r="M399" s="930"/>
      <c r="N399" s="930"/>
      <c r="O399" s="930"/>
      <c r="P399" s="930"/>
      <c r="Q399" s="930"/>
      <c r="R399" s="930"/>
      <c r="S399" s="930"/>
    </row>
    <row r="400" spans="1:19" ht="16.5" customHeight="1">
      <c r="A400" s="1054"/>
      <c r="B400" s="1053"/>
      <c r="C400" s="1042"/>
      <c r="D400" s="1043"/>
      <c r="E400" s="872"/>
      <c r="F400" s="872"/>
      <c r="G400" s="931"/>
      <c r="H400" s="931"/>
      <c r="I400" s="931"/>
      <c r="J400" s="930"/>
      <c r="K400" s="930"/>
      <c r="L400" s="930"/>
      <c r="M400" s="930"/>
      <c r="N400" s="930"/>
      <c r="O400" s="930"/>
      <c r="P400" s="930"/>
      <c r="Q400" s="930"/>
      <c r="R400" s="930"/>
      <c r="S400" s="930"/>
    </row>
    <row r="401" spans="1:19" ht="16.5" customHeight="1">
      <c r="A401" s="1055"/>
      <c r="B401" s="870" t="s">
        <v>118</v>
      </c>
      <c r="C401" s="871"/>
      <c r="D401" s="872"/>
      <c r="E401" s="872"/>
      <c r="F401" s="872"/>
      <c r="G401" s="872"/>
      <c r="H401" s="872"/>
      <c r="I401" s="872"/>
      <c r="J401" s="872"/>
      <c r="K401" s="872"/>
      <c r="L401" s="872"/>
      <c r="M401" s="872"/>
      <c r="N401" s="872"/>
      <c r="O401" s="872"/>
      <c r="P401" s="872"/>
      <c r="Q401" s="872"/>
      <c r="R401" s="872"/>
      <c r="S401" s="872"/>
    </row>
    <row r="402" spans="1:19" ht="16.5" customHeight="1">
      <c r="A402" s="1055"/>
      <c r="B402" s="870" t="s">
        <v>257</v>
      </c>
      <c r="C402" s="871"/>
      <c r="D402" s="872"/>
      <c r="E402" s="872"/>
      <c r="F402" s="872"/>
      <c r="G402" s="872"/>
      <c r="H402" s="872"/>
      <c r="I402" s="872"/>
      <c r="J402" s="872"/>
      <c r="K402" s="872"/>
      <c r="L402" s="872"/>
      <c r="M402" s="872"/>
      <c r="N402" s="872"/>
      <c r="O402" s="872"/>
      <c r="P402" s="872"/>
      <c r="Q402" s="872"/>
      <c r="R402" s="872"/>
      <c r="S402" s="872"/>
    </row>
    <row r="403" spans="1:19" ht="16.5" customHeight="1">
      <c r="A403" s="1055"/>
      <c r="B403" s="874"/>
      <c r="C403" s="875"/>
      <c r="D403" s="876"/>
      <c r="E403" s="876"/>
      <c r="F403" s="876"/>
      <c r="G403" s="876"/>
      <c r="H403" s="876"/>
      <c r="I403" s="876"/>
      <c r="J403" s="876"/>
      <c r="K403" s="876"/>
      <c r="L403" s="876"/>
      <c r="M403" s="876"/>
      <c r="N403" s="876"/>
      <c r="O403" s="876"/>
      <c r="P403" s="876"/>
      <c r="Q403" s="876"/>
      <c r="R403" s="876"/>
      <c r="S403" s="876"/>
    </row>
    <row r="404" spans="2:19" ht="16.5" customHeight="1">
      <c r="B404" s="870" t="s">
        <v>188</v>
      </c>
      <c r="C404" s="875"/>
      <c r="D404" s="876"/>
      <c r="E404" s="876"/>
      <c r="F404" s="876"/>
      <c r="G404" s="876"/>
      <c r="H404" s="876"/>
      <c r="I404" s="876"/>
      <c r="J404" s="876"/>
      <c r="K404" s="975"/>
      <c r="L404" s="975"/>
      <c r="M404" s="975"/>
      <c r="N404" s="975"/>
      <c r="O404" s="975"/>
      <c r="P404" s="975"/>
      <c r="Q404" s="975"/>
      <c r="R404" s="975"/>
      <c r="S404" s="975"/>
    </row>
    <row r="405" spans="2:19" ht="16.5" customHeight="1">
      <c r="B405" s="874"/>
      <c r="C405" s="875"/>
      <c r="D405" s="876"/>
      <c r="E405" s="876"/>
      <c r="F405" s="876"/>
      <c r="G405" s="876"/>
      <c r="H405" s="876"/>
      <c r="I405" s="876"/>
      <c r="J405" s="1104"/>
      <c r="K405" s="1104"/>
      <c r="L405" s="1104"/>
      <c r="M405" s="1104"/>
      <c r="N405" s="1104"/>
      <c r="O405" s="1104"/>
      <c r="P405" s="1104"/>
      <c r="Q405" s="1104"/>
      <c r="R405" s="1104"/>
      <c r="S405" s="1104"/>
    </row>
    <row r="406" spans="2:19" ht="16.5" customHeight="1" thickBot="1">
      <c r="B406" s="870" t="s">
        <v>222</v>
      </c>
      <c r="C406" s="875"/>
      <c r="D406" s="876"/>
      <c r="E406" s="876"/>
      <c r="F406" s="876"/>
      <c r="G406" s="876"/>
      <c r="H406" s="876"/>
      <c r="I406" s="876"/>
      <c r="J406" s="876"/>
      <c r="K406" s="876"/>
      <c r="L406" s="876"/>
      <c r="M406" s="876"/>
      <c r="N406" s="876"/>
      <c r="O406" s="876"/>
      <c r="P406" s="876"/>
      <c r="Q406" s="876"/>
      <c r="R406" s="876"/>
      <c r="S406" s="876"/>
    </row>
    <row r="407" spans="2:19" ht="16.5" customHeight="1" thickBot="1">
      <c r="B407" s="874"/>
      <c r="C407" s="879"/>
      <c r="D407" s="880"/>
      <c r="E407" s="1584" t="s">
        <v>86</v>
      </c>
      <c r="F407" s="1585"/>
      <c r="G407" s="1585"/>
      <c r="H407" s="1586"/>
      <c r="I407" s="882"/>
      <c r="J407" s="1581"/>
      <c r="K407" s="1582"/>
      <c r="L407" s="1582"/>
      <c r="M407" s="1582"/>
      <c r="N407" s="1582"/>
      <c r="O407" s="1582"/>
      <c r="P407" s="1582"/>
      <c r="Q407" s="1582"/>
      <c r="R407" s="1582"/>
      <c r="S407" s="1583"/>
    </row>
    <row r="408" spans="2:19" ht="16.5" customHeight="1" thickBot="1">
      <c r="B408" s="870"/>
      <c r="C408" s="1037" t="s">
        <v>135</v>
      </c>
      <c r="D408" s="1038"/>
      <c r="E408" s="1013" t="s">
        <v>88</v>
      </c>
      <c r="F408" s="994" t="s">
        <v>89</v>
      </c>
      <c r="G408" s="994" t="s">
        <v>90</v>
      </c>
      <c r="H408" s="1014" t="s">
        <v>91</v>
      </c>
      <c r="I408" s="889"/>
      <c r="J408" s="890"/>
      <c r="K408" s="948"/>
      <c r="L408" s="948"/>
      <c r="M408" s="948"/>
      <c r="N408" s="948"/>
      <c r="O408" s="948"/>
      <c r="P408" s="948"/>
      <c r="Q408" s="948"/>
      <c r="R408" s="948"/>
      <c r="S408" s="892"/>
    </row>
    <row r="409" spans="2:19" ht="16.5" customHeight="1">
      <c r="B409" s="874"/>
      <c r="C409" s="1006">
        <v>30</v>
      </c>
      <c r="D409" s="1045"/>
      <c r="E409" s="979">
        <v>4</v>
      </c>
      <c r="F409" s="896">
        <v>5</v>
      </c>
      <c r="G409" s="896">
        <v>6</v>
      </c>
      <c r="H409" s="1009">
        <v>0</v>
      </c>
      <c r="I409" s="898"/>
      <c r="J409" s="956"/>
      <c r="K409" s="899"/>
      <c r="L409" s="899"/>
      <c r="M409" s="899"/>
      <c r="N409" s="899"/>
      <c r="O409" s="899"/>
      <c r="P409" s="899"/>
      <c r="Q409" s="899"/>
      <c r="R409" s="899"/>
      <c r="S409" s="900"/>
    </row>
    <row r="410" spans="2:19" ht="16.5" customHeight="1">
      <c r="B410" s="874"/>
      <c r="C410" s="893">
        <v>68</v>
      </c>
      <c r="D410" s="1045"/>
      <c r="E410" s="979">
        <v>4</v>
      </c>
      <c r="F410" s="896">
        <v>7</v>
      </c>
      <c r="G410" s="896">
        <v>7</v>
      </c>
      <c r="H410" s="897"/>
      <c r="I410" s="901"/>
      <c r="J410" s="902"/>
      <c r="K410" s="903"/>
      <c r="L410" s="903"/>
      <c r="M410" s="903"/>
      <c r="N410" s="903"/>
      <c r="O410" s="903"/>
      <c r="P410" s="903"/>
      <c r="Q410" s="903"/>
      <c r="R410" s="903"/>
      <c r="S410" s="904"/>
    </row>
    <row r="411" spans="2:19" ht="16.5" customHeight="1">
      <c r="B411" s="874"/>
      <c r="C411" s="910" t="s">
        <v>189</v>
      </c>
      <c r="D411" s="1016"/>
      <c r="E411" s="979">
        <v>12</v>
      </c>
      <c r="F411" s="896">
        <v>14</v>
      </c>
      <c r="G411" s="896">
        <v>14</v>
      </c>
      <c r="H411" s="897">
        <v>2</v>
      </c>
      <c r="I411" s="901"/>
      <c r="J411" s="902"/>
      <c r="K411" s="903"/>
      <c r="L411" s="903"/>
      <c r="M411" s="903"/>
      <c r="N411" s="903"/>
      <c r="O411" s="903"/>
      <c r="P411" s="903"/>
      <c r="Q411" s="903"/>
      <c r="R411" s="903"/>
      <c r="S411" s="904"/>
    </row>
    <row r="412" spans="2:19" ht="16.5" customHeight="1">
      <c r="B412" s="874"/>
      <c r="C412" s="910" t="s">
        <v>190</v>
      </c>
      <c r="D412" s="1016"/>
      <c r="E412" s="979">
        <v>8</v>
      </c>
      <c r="F412" s="896">
        <v>11</v>
      </c>
      <c r="G412" s="896">
        <v>11</v>
      </c>
      <c r="H412" s="897">
        <v>2</v>
      </c>
      <c r="I412" s="901"/>
      <c r="J412" s="902"/>
      <c r="K412" s="903"/>
      <c r="L412" s="903"/>
      <c r="M412" s="903"/>
      <c r="N412" s="903"/>
      <c r="O412" s="903"/>
      <c r="P412" s="903"/>
      <c r="Q412" s="903"/>
      <c r="R412" s="903"/>
      <c r="S412" s="904"/>
    </row>
    <row r="413" spans="2:19" ht="16.5" customHeight="1">
      <c r="B413" s="874"/>
      <c r="C413" s="910" t="s">
        <v>332</v>
      </c>
      <c r="D413" s="1016"/>
      <c r="E413" s="979">
        <v>10</v>
      </c>
      <c r="F413" s="896">
        <v>12</v>
      </c>
      <c r="G413" s="896">
        <v>12</v>
      </c>
      <c r="H413" s="897"/>
      <c r="I413" s="901"/>
      <c r="J413" s="902"/>
      <c r="K413" s="903"/>
      <c r="L413" s="903"/>
      <c r="M413" s="903"/>
      <c r="N413" s="903"/>
      <c r="O413" s="903"/>
      <c r="P413" s="903"/>
      <c r="Q413" s="903"/>
      <c r="R413" s="903"/>
      <c r="S413" s="904"/>
    </row>
    <row r="414" spans="2:19" ht="16.5" customHeight="1">
      <c r="B414" s="874"/>
      <c r="C414" s="910" t="s">
        <v>308</v>
      </c>
      <c r="D414" s="1016"/>
      <c r="E414" s="979">
        <v>3</v>
      </c>
      <c r="F414" s="896">
        <v>4</v>
      </c>
      <c r="G414" s="896">
        <v>4</v>
      </c>
      <c r="H414" s="897"/>
      <c r="I414" s="901"/>
      <c r="J414" s="902"/>
      <c r="K414" s="903"/>
      <c r="L414" s="903"/>
      <c r="M414" s="903"/>
      <c r="N414" s="903"/>
      <c r="O414" s="903"/>
      <c r="P414" s="903"/>
      <c r="Q414" s="903"/>
      <c r="R414" s="903"/>
      <c r="S414" s="904"/>
    </row>
    <row r="415" spans="2:19" ht="16.5" customHeight="1">
      <c r="B415" s="874"/>
      <c r="C415" s="910" t="s">
        <v>150</v>
      </c>
      <c r="D415" s="1016"/>
      <c r="E415" s="979">
        <v>11</v>
      </c>
      <c r="F415" s="896">
        <v>15</v>
      </c>
      <c r="G415" s="896">
        <v>15</v>
      </c>
      <c r="H415" s="897"/>
      <c r="I415" s="901"/>
      <c r="J415" s="902"/>
      <c r="K415" s="903"/>
      <c r="L415" s="903"/>
      <c r="M415" s="903"/>
      <c r="N415" s="903"/>
      <c r="O415" s="903"/>
      <c r="P415" s="903"/>
      <c r="Q415" s="903"/>
      <c r="R415" s="903"/>
      <c r="S415" s="904"/>
    </row>
    <row r="416" spans="2:19" ht="16.5" customHeight="1">
      <c r="B416" s="874"/>
      <c r="C416" s="910" t="s">
        <v>192</v>
      </c>
      <c r="D416" s="1016"/>
      <c r="E416" s="979">
        <v>4</v>
      </c>
      <c r="F416" s="896">
        <v>4</v>
      </c>
      <c r="G416" s="896">
        <v>4</v>
      </c>
      <c r="H416" s="897"/>
      <c r="I416" s="901"/>
      <c r="J416" s="902"/>
      <c r="K416" s="903"/>
      <c r="L416" s="903"/>
      <c r="M416" s="903"/>
      <c r="N416" s="903"/>
      <c r="O416" s="903"/>
      <c r="P416" s="903"/>
      <c r="Q416" s="903"/>
      <c r="R416" s="903"/>
      <c r="S416" s="904"/>
    </row>
    <row r="417" spans="2:19" ht="16.5" customHeight="1">
      <c r="B417" s="874"/>
      <c r="C417" s="910">
        <v>268</v>
      </c>
      <c r="D417" s="1016"/>
      <c r="E417" s="979">
        <v>3</v>
      </c>
      <c r="F417" s="896">
        <v>3</v>
      </c>
      <c r="G417" s="896">
        <v>3</v>
      </c>
      <c r="H417" s="897"/>
      <c r="I417" s="901"/>
      <c r="J417" s="902"/>
      <c r="K417" s="903"/>
      <c r="L417" s="903"/>
      <c r="M417" s="903"/>
      <c r="N417" s="903"/>
      <c r="O417" s="903"/>
      <c r="P417" s="903"/>
      <c r="Q417" s="903"/>
      <c r="R417" s="903"/>
      <c r="S417" s="904"/>
    </row>
    <row r="418" spans="2:19" ht="16.5" customHeight="1">
      <c r="B418" s="874"/>
      <c r="C418" s="982">
        <v>484</v>
      </c>
      <c r="D418" s="999"/>
      <c r="E418" s="979">
        <v>7</v>
      </c>
      <c r="F418" s="896">
        <v>7</v>
      </c>
      <c r="G418" s="896">
        <v>10</v>
      </c>
      <c r="H418" s="897"/>
      <c r="I418" s="901"/>
      <c r="J418" s="902"/>
      <c r="K418" s="903"/>
      <c r="L418" s="903"/>
      <c r="M418" s="903"/>
      <c r="N418" s="903"/>
      <c r="O418" s="903"/>
      <c r="P418" s="903"/>
      <c r="Q418" s="903"/>
      <c r="R418" s="903"/>
      <c r="S418" s="904"/>
    </row>
    <row r="419" spans="2:19" ht="16.5" customHeight="1">
      <c r="B419" s="874"/>
      <c r="C419" s="982">
        <v>487</v>
      </c>
      <c r="D419" s="999"/>
      <c r="E419" s="979">
        <v>6</v>
      </c>
      <c r="F419" s="896">
        <v>6</v>
      </c>
      <c r="G419" s="896">
        <v>6</v>
      </c>
      <c r="H419" s="897"/>
      <c r="I419" s="901"/>
      <c r="J419" s="902"/>
      <c r="K419" s="903"/>
      <c r="L419" s="903"/>
      <c r="M419" s="903"/>
      <c r="N419" s="903"/>
      <c r="O419" s="903"/>
      <c r="P419" s="903"/>
      <c r="Q419" s="903"/>
      <c r="R419" s="903"/>
      <c r="S419" s="904"/>
    </row>
    <row r="420" spans="2:19" ht="16.5" customHeight="1">
      <c r="B420" s="874"/>
      <c r="C420" s="982">
        <v>490</v>
      </c>
      <c r="D420" s="999"/>
      <c r="E420" s="979">
        <v>1</v>
      </c>
      <c r="F420" s="896">
        <v>1</v>
      </c>
      <c r="G420" s="896">
        <v>2</v>
      </c>
      <c r="H420" s="897"/>
      <c r="I420" s="901"/>
      <c r="J420" s="902"/>
      <c r="K420" s="903"/>
      <c r="L420" s="903"/>
      <c r="M420" s="903"/>
      <c r="N420" s="903"/>
      <c r="O420" s="903"/>
      <c r="P420" s="903"/>
      <c r="Q420" s="903"/>
      <c r="R420" s="903"/>
      <c r="S420" s="904"/>
    </row>
    <row r="421" spans="2:19" ht="16.5" customHeight="1">
      <c r="B421" s="874"/>
      <c r="C421" s="982">
        <v>684</v>
      </c>
      <c r="D421" s="999"/>
      <c r="E421" s="979">
        <v>2</v>
      </c>
      <c r="F421" s="896">
        <v>2</v>
      </c>
      <c r="G421" s="896">
        <v>2</v>
      </c>
      <c r="H421" s="897"/>
      <c r="I421" s="901"/>
      <c r="J421" s="902"/>
      <c r="K421" s="903"/>
      <c r="L421" s="903"/>
      <c r="M421" s="903"/>
      <c r="N421" s="903"/>
      <c r="O421" s="903"/>
      <c r="P421" s="903"/>
      <c r="Q421" s="903"/>
      <c r="R421" s="903"/>
      <c r="S421" s="904"/>
    </row>
    <row r="422" spans="2:19" ht="16.5" customHeight="1">
      <c r="B422" s="874"/>
      <c r="C422" s="982">
        <v>687</v>
      </c>
      <c r="D422" s="999"/>
      <c r="E422" s="979">
        <v>2</v>
      </c>
      <c r="F422" s="896">
        <v>2</v>
      </c>
      <c r="G422" s="896">
        <v>2</v>
      </c>
      <c r="H422" s="897"/>
      <c r="I422" s="901"/>
      <c r="J422" s="902"/>
      <c r="K422" s="903"/>
      <c r="L422" s="903"/>
      <c r="M422" s="903"/>
      <c r="N422" s="903"/>
      <c r="O422" s="903"/>
      <c r="P422" s="903"/>
      <c r="Q422" s="903"/>
      <c r="R422" s="903"/>
      <c r="S422" s="904"/>
    </row>
    <row r="423" spans="2:19" ht="16.5" customHeight="1" hidden="1">
      <c r="B423" s="874"/>
      <c r="C423" s="982"/>
      <c r="D423" s="999"/>
      <c r="E423" s="979"/>
      <c r="F423" s="896"/>
      <c r="G423" s="896"/>
      <c r="H423" s="897"/>
      <c r="I423" s="901"/>
      <c r="J423" s="902"/>
      <c r="K423" s="903"/>
      <c r="L423" s="903"/>
      <c r="M423" s="903"/>
      <c r="N423" s="903"/>
      <c r="O423" s="903"/>
      <c r="P423" s="903"/>
      <c r="Q423" s="903"/>
      <c r="R423" s="903"/>
      <c r="S423" s="904"/>
    </row>
    <row r="424" spans="2:19" ht="16.5" customHeight="1" hidden="1">
      <c r="B424" s="874"/>
      <c r="C424" s="982"/>
      <c r="D424" s="999"/>
      <c r="E424" s="979"/>
      <c r="F424" s="896"/>
      <c r="G424" s="896"/>
      <c r="H424" s="897"/>
      <c r="I424" s="901"/>
      <c r="J424" s="902"/>
      <c r="K424" s="903"/>
      <c r="L424" s="903"/>
      <c r="M424" s="903"/>
      <c r="N424" s="903"/>
      <c r="O424" s="903"/>
      <c r="P424" s="903"/>
      <c r="Q424" s="903"/>
      <c r="R424" s="903"/>
      <c r="S424" s="904"/>
    </row>
    <row r="425" spans="2:19" ht="16.5" customHeight="1" hidden="1">
      <c r="B425" s="874"/>
      <c r="C425" s="982"/>
      <c r="D425" s="999"/>
      <c r="E425" s="979"/>
      <c r="F425" s="896"/>
      <c r="G425" s="896"/>
      <c r="H425" s="897"/>
      <c r="I425" s="901"/>
      <c r="J425" s="902"/>
      <c r="K425" s="903"/>
      <c r="L425" s="903"/>
      <c r="M425" s="903"/>
      <c r="N425" s="903"/>
      <c r="O425" s="903"/>
      <c r="P425" s="903"/>
      <c r="Q425" s="903"/>
      <c r="R425" s="903"/>
      <c r="S425" s="904"/>
    </row>
    <row r="426" spans="2:19" ht="16.5" customHeight="1" hidden="1">
      <c r="B426" s="874"/>
      <c r="C426" s="982"/>
      <c r="D426" s="999"/>
      <c r="E426" s="979"/>
      <c r="F426" s="896"/>
      <c r="G426" s="896"/>
      <c r="H426" s="897"/>
      <c r="I426" s="901"/>
      <c r="J426" s="902"/>
      <c r="K426" s="903"/>
      <c r="L426" s="903"/>
      <c r="M426" s="903"/>
      <c r="N426" s="903"/>
      <c r="O426" s="903"/>
      <c r="P426" s="903"/>
      <c r="Q426" s="903"/>
      <c r="R426" s="903"/>
      <c r="S426" s="904"/>
    </row>
    <row r="427" spans="2:19" ht="16.5" customHeight="1" hidden="1">
      <c r="B427" s="874"/>
      <c r="C427" s="982"/>
      <c r="D427" s="999"/>
      <c r="E427" s="979"/>
      <c r="F427" s="896"/>
      <c r="G427" s="896"/>
      <c r="H427" s="897"/>
      <c r="I427" s="901"/>
      <c r="J427" s="902"/>
      <c r="K427" s="903"/>
      <c r="L427" s="903"/>
      <c r="M427" s="903"/>
      <c r="N427" s="903"/>
      <c r="O427" s="903"/>
      <c r="P427" s="903"/>
      <c r="Q427" s="903"/>
      <c r="R427" s="903"/>
      <c r="S427" s="904"/>
    </row>
    <row r="428" spans="2:19" ht="16.5" customHeight="1" hidden="1">
      <c r="B428" s="874"/>
      <c r="C428" s="982"/>
      <c r="D428" s="999"/>
      <c r="E428" s="979"/>
      <c r="F428" s="896"/>
      <c r="G428" s="896"/>
      <c r="H428" s="897"/>
      <c r="I428" s="901"/>
      <c r="J428" s="902"/>
      <c r="K428" s="903"/>
      <c r="L428" s="903"/>
      <c r="M428" s="903"/>
      <c r="N428" s="903"/>
      <c r="O428" s="903"/>
      <c r="P428" s="903"/>
      <c r="Q428" s="903"/>
      <c r="R428" s="903"/>
      <c r="S428" s="904"/>
    </row>
    <row r="429" spans="2:19" ht="16.5" customHeight="1" hidden="1">
      <c r="B429" s="874"/>
      <c r="C429" s="982"/>
      <c r="D429" s="999"/>
      <c r="E429" s="979"/>
      <c r="F429" s="896"/>
      <c r="G429" s="896"/>
      <c r="H429" s="897"/>
      <c r="I429" s="901"/>
      <c r="J429" s="902"/>
      <c r="K429" s="903"/>
      <c r="L429" s="903"/>
      <c r="M429" s="903"/>
      <c r="N429" s="903"/>
      <c r="O429" s="903"/>
      <c r="P429" s="903"/>
      <c r="Q429" s="903"/>
      <c r="R429" s="903"/>
      <c r="S429" s="904"/>
    </row>
    <row r="430" spans="2:19" ht="16.5" customHeight="1" hidden="1">
      <c r="B430" s="874"/>
      <c r="C430" s="982"/>
      <c r="D430" s="999"/>
      <c r="E430" s="979"/>
      <c r="F430" s="896"/>
      <c r="G430" s="896"/>
      <c r="H430" s="897"/>
      <c r="I430" s="901"/>
      <c r="J430" s="902"/>
      <c r="K430" s="903"/>
      <c r="L430" s="903"/>
      <c r="M430" s="903"/>
      <c r="N430" s="903"/>
      <c r="O430" s="903"/>
      <c r="P430" s="903"/>
      <c r="Q430" s="903"/>
      <c r="R430" s="903"/>
      <c r="S430" s="904"/>
    </row>
    <row r="431" spans="2:19" ht="16.5" customHeight="1" hidden="1">
      <c r="B431" s="874"/>
      <c r="C431" s="982"/>
      <c r="D431" s="999"/>
      <c r="E431" s="979"/>
      <c r="F431" s="896"/>
      <c r="G431" s="896"/>
      <c r="H431" s="897"/>
      <c r="I431" s="983"/>
      <c r="J431" s="902"/>
      <c r="K431" s="903"/>
      <c r="L431" s="903"/>
      <c r="M431" s="903"/>
      <c r="N431" s="903"/>
      <c r="O431" s="903"/>
      <c r="P431" s="903"/>
      <c r="Q431" s="903"/>
      <c r="R431" s="903"/>
      <c r="S431" s="904"/>
    </row>
    <row r="432" spans="2:19" ht="16.5" customHeight="1" thickBot="1">
      <c r="B432" s="874"/>
      <c r="C432" s="1047"/>
      <c r="D432" s="950"/>
      <c r="E432" s="1026"/>
      <c r="F432" s="954"/>
      <c r="G432" s="954"/>
      <c r="H432" s="950"/>
      <c r="I432" s="983"/>
      <c r="J432" s="902"/>
      <c r="K432" s="903"/>
      <c r="L432" s="903"/>
      <c r="M432" s="903"/>
      <c r="N432" s="903"/>
      <c r="O432" s="903"/>
      <c r="P432" s="903"/>
      <c r="Q432" s="903"/>
      <c r="R432" s="903"/>
      <c r="S432" s="904"/>
    </row>
    <row r="433" spans="2:19" ht="16.5" customHeight="1">
      <c r="B433" s="870" t="s">
        <v>128</v>
      </c>
      <c r="C433" s="917"/>
      <c r="D433" s="899"/>
      <c r="E433" s="918">
        <f>SUM(E409:E432)+E446</f>
        <v>77</v>
      </c>
      <c r="F433" s="882">
        <f>SUM(F409:F432)+F446</f>
        <v>100</v>
      </c>
      <c r="G433" s="882">
        <f>SUM(G409:G432)+G446</f>
        <v>105</v>
      </c>
      <c r="H433" s="919">
        <f>SUM(H409:H432)</f>
        <v>4</v>
      </c>
      <c r="I433" s="882"/>
      <c r="J433" s="902"/>
      <c r="K433" s="903"/>
      <c r="L433" s="903"/>
      <c r="M433" s="903"/>
      <c r="N433" s="903"/>
      <c r="O433" s="903"/>
      <c r="P433" s="903"/>
      <c r="Q433" s="903"/>
      <c r="R433" s="903"/>
      <c r="S433" s="904"/>
    </row>
    <row r="434" spans="2:19" ht="16.5" customHeight="1">
      <c r="B434" s="870" t="s">
        <v>129</v>
      </c>
      <c r="C434" s="917"/>
      <c r="D434" s="899"/>
      <c r="E434" s="902">
        <f>E435-E433</f>
        <v>49</v>
      </c>
      <c r="F434" s="903">
        <f>F435-F433</f>
        <v>26</v>
      </c>
      <c r="G434" s="903">
        <f>G435-G433</f>
        <v>21</v>
      </c>
      <c r="H434" s="904"/>
      <c r="I434" s="903"/>
      <c r="J434" s="902"/>
      <c r="K434" s="903"/>
      <c r="L434" s="903"/>
      <c r="M434" s="903"/>
      <c r="N434" s="903"/>
      <c r="O434" s="903"/>
      <c r="P434" s="903"/>
      <c r="Q434" s="903"/>
      <c r="R434" s="903"/>
      <c r="S434" s="904"/>
    </row>
    <row r="435" spans="2:19" ht="16.5" customHeight="1" thickBot="1">
      <c r="B435" s="870" t="s">
        <v>28</v>
      </c>
      <c r="C435" s="917"/>
      <c r="D435" s="899"/>
      <c r="E435" s="920">
        <f>MAX($E$433:$G$433)*0.2+MAX($E$433:$G$433)</f>
        <v>126</v>
      </c>
      <c r="F435" s="921">
        <f>MAX($E$433:$G$433)*0.2+MAX($E$433:$G$433)</f>
        <v>126</v>
      </c>
      <c r="G435" s="921">
        <f>MAX($E$433:$G$433)*0.2+MAX($E$433:$G$433)</f>
        <v>126</v>
      </c>
      <c r="H435" s="922"/>
      <c r="I435" s="921"/>
      <c r="J435" s="902"/>
      <c r="K435" s="899"/>
      <c r="L435" s="899"/>
      <c r="M435" s="899"/>
      <c r="N435" s="899"/>
      <c r="O435" s="899"/>
      <c r="P435" s="899"/>
      <c r="Q435" s="899"/>
      <c r="R435" s="899"/>
      <c r="S435" s="904"/>
    </row>
    <row r="436" spans="1:19" ht="16.5" customHeight="1" thickBot="1">
      <c r="A436" s="1054"/>
      <c r="B436" s="959" t="s">
        <v>130</v>
      </c>
      <c r="C436" s="1042"/>
      <c r="D436" s="1043"/>
      <c r="E436" s="872"/>
      <c r="F436" s="872"/>
      <c r="G436" s="931"/>
      <c r="H436" s="931"/>
      <c r="I436" s="931"/>
      <c r="J436" s="1012"/>
      <c r="K436" s="926"/>
      <c r="L436" s="926"/>
      <c r="M436" s="926"/>
      <c r="N436" s="926"/>
      <c r="O436" s="926"/>
      <c r="P436" s="926"/>
      <c r="Q436" s="926"/>
      <c r="R436" s="926"/>
      <c r="S436" s="962"/>
    </row>
    <row r="437" spans="2:19" ht="16.5" customHeight="1">
      <c r="B437" s="874"/>
      <c r="C437" s="923"/>
      <c r="D437" s="903"/>
      <c r="E437" s="903"/>
      <c r="F437" s="903"/>
      <c r="G437" s="903"/>
      <c r="H437" s="903"/>
      <c r="I437" s="903"/>
      <c r="J437" s="876"/>
      <c r="K437" s="876"/>
      <c r="L437" s="876"/>
      <c r="M437" s="876"/>
      <c r="N437" s="876"/>
      <c r="O437" s="874"/>
      <c r="P437" s="874"/>
      <c r="Q437" s="876"/>
      <c r="R437" s="876"/>
      <c r="S437" s="876"/>
    </row>
    <row r="438" spans="2:19" ht="16.5" customHeight="1">
      <c r="B438" s="870"/>
      <c r="C438" s="923"/>
      <c r="D438" s="903"/>
      <c r="E438" s="903"/>
      <c r="F438" s="903"/>
      <c r="G438" s="903"/>
      <c r="H438" s="903"/>
      <c r="I438" s="903"/>
      <c r="J438" s="876"/>
      <c r="K438" s="876"/>
      <c r="L438" s="876"/>
      <c r="M438" s="876"/>
      <c r="N438" s="876"/>
      <c r="O438" s="874"/>
      <c r="P438" s="874"/>
      <c r="Q438" s="876"/>
      <c r="R438" s="876"/>
      <c r="S438" s="876"/>
    </row>
    <row r="439" spans="2:19" ht="16.5" customHeight="1" thickBot="1">
      <c r="B439" s="870" t="s">
        <v>244</v>
      </c>
      <c r="C439" s="923"/>
      <c r="D439" s="903"/>
      <c r="E439" s="903"/>
      <c r="F439" s="903"/>
      <c r="G439" s="903"/>
      <c r="H439" s="903"/>
      <c r="I439" s="903"/>
      <c r="J439" s="876"/>
      <c r="K439" s="876"/>
      <c r="L439" s="876"/>
      <c r="M439" s="876"/>
      <c r="N439" s="876"/>
      <c r="O439" s="874"/>
      <c r="P439" s="874"/>
      <c r="Q439" s="876"/>
      <c r="R439" s="876"/>
      <c r="S439" s="876"/>
    </row>
    <row r="440" spans="2:19" ht="16.5" customHeight="1" thickBot="1">
      <c r="B440" s="870"/>
      <c r="C440" s="1578" t="s">
        <v>134</v>
      </c>
      <c r="D440" s="1579"/>
      <c r="E440" s="1579"/>
      <c r="F440" s="1579"/>
      <c r="G440" s="1579"/>
      <c r="H440" s="1579"/>
      <c r="I440" s="1579"/>
      <c r="J440" s="1579"/>
      <c r="K440" s="1579"/>
      <c r="L440" s="1579"/>
      <c r="M440" s="1579"/>
      <c r="N440" s="1579"/>
      <c r="O440" s="1579"/>
      <c r="P440" s="1579"/>
      <c r="Q440" s="1579"/>
      <c r="R440" s="1579"/>
      <c r="S440" s="1580"/>
    </row>
    <row r="441" spans="2:19" ht="16.5" customHeight="1" hidden="1" thickBot="1">
      <c r="B441" s="933"/>
      <c r="C441" s="933"/>
      <c r="D441" s="933"/>
      <c r="E441" s="933"/>
      <c r="F441" s="933"/>
      <c r="G441" s="933"/>
      <c r="H441" s="933"/>
      <c r="I441" s="933"/>
      <c r="J441" s="933"/>
      <c r="K441" s="933"/>
      <c r="L441" s="933"/>
      <c r="M441" s="933"/>
      <c r="N441" s="933"/>
      <c r="O441" s="933"/>
      <c r="P441" s="933"/>
      <c r="Q441" s="933"/>
      <c r="R441" s="933"/>
      <c r="S441" s="933"/>
    </row>
    <row r="442" spans="2:19" ht="16.5" customHeight="1">
      <c r="B442" s="989"/>
      <c r="C442" s="879"/>
      <c r="D442" s="880"/>
      <c r="E442" s="1584" t="s">
        <v>86</v>
      </c>
      <c r="F442" s="1585"/>
      <c r="G442" s="1585"/>
      <c r="H442" s="1586"/>
      <c r="I442" s="882"/>
      <c r="J442" s="1581"/>
      <c r="K442" s="1582"/>
      <c r="L442" s="1582"/>
      <c r="M442" s="1582"/>
      <c r="N442" s="1582"/>
      <c r="O442" s="1582"/>
      <c r="P442" s="1582"/>
      <c r="Q442" s="1582"/>
      <c r="R442" s="1582"/>
      <c r="S442" s="1583"/>
    </row>
    <row r="443" spans="2:19" ht="16.5" customHeight="1" thickBot="1">
      <c r="B443" s="870"/>
      <c r="C443" s="884" t="s">
        <v>135</v>
      </c>
      <c r="D443" s="935"/>
      <c r="E443" s="993" t="s">
        <v>88</v>
      </c>
      <c r="F443" s="994" t="s">
        <v>89</v>
      </c>
      <c r="G443" s="994" t="s">
        <v>90</v>
      </c>
      <c r="H443" s="995" t="s">
        <v>91</v>
      </c>
      <c r="I443" s="889"/>
      <c r="J443" s="890"/>
      <c r="K443" s="948"/>
      <c r="L443" s="948"/>
      <c r="M443" s="948"/>
      <c r="N443" s="948"/>
      <c r="O443" s="948"/>
      <c r="P443" s="948"/>
      <c r="Q443" s="948"/>
      <c r="R443" s="948"/>
      <c r="S443" s="892"/>
    </row>
    <row r="444" spans="2:19" ht="16.5" customHeight="1">
      <c r="B444" s="874"/>
      <c r="C444" s="998" t="s">
        <v>155</v>
      </c>
      <c r="D444" s="999" t="s">
        <v>137</v>
      </c>
      <c r="E444" s="895">
        <v>0</v>
      </c>
      <c r="F444" s="896">
        <v>4</v>
      </c>
      <c r="G444" s="896">
        <v>4</v>
      </c>
      <c r="H444" s="897"/>
      <c r="I444" s="898"/>
      <c r="J444" s="956"/>
      <c r="K444" s="899"/>
      <c r="L444" s="899"/>
      <c r="M444" s="899"/>
      <c r="N444" s="899"/>
      <c r="O444" s="899"/>
      <c r="P444" s="899"/>
      <c r="Q444" s="899"/>
      <c r="R444" s="899"/>
      <c r="S444" s="900"/>
    </row>
    <row r="445" spans="2:19" ht="16.5" customHeight="1" thickBot="1">
      <c r="B445" s="874"/>
      <c r="C445" s="1002" t="s">
        <v>155</v>
      </c>
      <c r="D445" s="1003" t="s">
        <v>194</v>
      </c>
      <c r="E445" s="953">
        <v>0</v>
      </c>
      <c r="F445" s="954">
        <v>3</v>
      </c>
      <c r="G445" s="954">
        <v>3</v>
      </c>
      <c r="H445" s="950">
        <v>0</v>
      </c>
      <c r="I445" s="908"/>
      <c r="J445" s="902"/>
      <c r="K445" s="899"/>
      <c r="L445" s="899"/>
      <c r="M445" s="899"/>
      <c r="N445" s="899"/>
      <c r="O445" s="899"/>
      <c r="P445" s="899"/>
      <c r="Q445" s="903"/>
      <c r="R445" s="903"/>
      <c r="S445" s="904"/>
    </row>
    <row r="446" spans="2:19" ht="16.5" customHeight="1" thickBot="1">
      <c r="B446" s="973" t="s">
        <v>28</v>
      </c>
      <c r="C446" s="923"/>
      <c r="D446" s="903"/>
      <c r="E446" s="920">
        <f>SUM(E444:E445)</f>
        <v>0</v>
      </c>
      <c r="F446" s="921">
        <f>SUM(F444:F445)</f>
        <v>7</v>
      </c>
      <c r="G446" s="921">
        <f>SUM(G444:G445)</f>
        <v>7</v>
      </c>
      <c r="H446" s="921"/>
      <c r="I446" s="921"/>
      <c r="J446" s="902"/>
      <c r="K446" s="903"/>
      <c r="L446" s="903"/>
      <c r="M446" s="903"/>
      <c r="N446" s="903"/>
      <c r="O446" s="903"/>
      <c r="P446" s="903"/>
      <c r="Q446" s="903"/>
      <c r="R446" s="903"/>
      <c r="S446" s="904"/>
    </row>
    <row r="447" spans="2:19" ht="16.5" customHeight="1" thickBot="1">
      <c r="B447" s="874"/>
      <c r="C447" s="875"/>
      <c r="D447" s="876"/>
      <c r="E447" s="876"/>
      <c r="F447" s="876"/>
      <c r="G447" s="876"/>
      <c r="H447" s="876"/>
      <c r="I447" s="876"/>
      <c r="J447" s="920"/>
      <c r="K447" s="921"/>
      <c r="L447" s="921"/>
      <c r="M447" s="921"/>
      <c r="N447" s="921"/>
      <c r="O447" s="921"/>
      <c r="P447" s="921"/>
      <c r="Q447" s="921"/>
      <c r="R447" s="921"/>
      <c r="S447" s="922"/>
    </row>
    <row r="448" spans="1:19" ht="16.5" customHeight="1">
      <c r="A448" s="1020"/>
      <c r="B448" s="989" t="s">
        <v>78</v>
      </c>
      <c r="C448" s="923"/>
      <c r="D448" s="876"/>
      <c r="E448" s="876"/>
      <c r="F448" s="876"/>
      <c r="G448" s="876"/>
      <c r="H448" s="876"/>
      <c r="I448" s="876"/>
      <c r="J448" s="876"/>
      <c r="K448" s="876"/>
      <c r="L448" s="876"/>
      <c r="M448" s="876"/>
      <c r="N448" s="876"/>
      <c r="O448" s="876"/>
      <c r="P448" s="876"/>
      <c r="Q448" s="876"/>
      <c r="R448" s="876"/>
      <c r="S448" s="876"/>
    </row>
    <row r="449" spans="1:19" ht="16.5" customHeight="1">
      <c r="A449" s="1020"/>
      <c r="B449" s="1105" t="s">
        <v>354</v>
      </c>
      <c r="C449" s="923"/>
      <c r="D449" s="876"/>
      <c r="E449" s="876"/>
      <c r="F449" s="876"/>
      <c r="G449" s="876"/>
      <c r="H449" s="876"/>
      <c r="I449" s="876"/>
      <c r="J449" s="876"/>
      <c r="K449" s="876"/>
      <c r="L449" s="876"/>
      <c r="M449" s="876"/>
      <c r="N449" s="876"/>
      <c r="O449" s="876"/>
      <c r="P449" s="876"/>
      <c r="Q449" s="876"/>
      <c r="R449" s="876"/>
      <c r="S449" s="876"/>
    </row>
    <row r="450" spans="1:19" ht="16.5" customHeight="1">
      <c r="A450" s="1020"/>
      <c r="B450" s="1105" t="s">
        <v>353</v>
      </c>
      <c r="C450" s="923"/>
      <c r="D450" s="876"/>
      <c r="E450" s="876"/>
      <c r="F450" s="876"/>
      <c r="G450" s="876"/>
      <c r="H450" s="876"/>
      <c r="I450" s="876"/>
      <c r="J450" s="876"/>
      <c r="K450" s="876"/>
      <c r="L450" s="876"/>
      <c r="M450" s="876"/>
      <c r="N450" s="876"/>
      <c r="O450" s="876"/>
      <c r="P450" s="876"/>
      <c r="Q450" s="876"/>
      <c r="R450" s="876"/>
      <c r="S450" s="876"/>
    </row>
    <row r="451" spans="1:19" ht="16.5" customHeight="1">
      <c r="A451" s="1020"/>
      <c r="B451" s="1053"/>
      <c r="C451" s="923"/>
      <c r="D451" s="876"/>
      <c r="E451" s="876"/>
      <c r="F451" s="876"/>
      <c r="G451" s="876"/>
      <c r="H451" s="876"/>
      <c r="I451" s="876"/>
      <c r="J451" s="876"/>
      <c r="K451" s="876"/>
      <c r="L451" s="876"/>
      <c r="M451" s="876"/>
      <c r="N451" s="876"/>
      <c r="O451" s="876"/>
      <c r="P451" s="876"/>
      <c r="Q451" s="876"/>
      <c r="R451" s="876"/>
      <c r="S451" s="876"/>
    </row>
    <row r="452" spans="1:19" ht="16.5" customHeight="1" hidden="1">
      <c r="A452" s="1020"/>
      <c r="B452" s="1053" t="s">
        <v>179</v>
      </c>
      <c r="C452" s="923"/>
      <c r="D452" s="876"/>
      <c r="E452" s="876"/>
      <c r="F452" s="876"/>
      <c r="G452" s="876"/>
      <c r="H452" s="876"/>
      <c r="I452" s="876"/>
      <c r="J452" s="876"/>
      <c r="K452" s="876"/>
      <c r="L452" s="876"/>
      <c r="M452" s="876"/>
      <c r="N452" s="876"/>
      <c r="O452" s="876"/>
      <c r="P452" s="876"/>
      <c r="Q452" s="876"/>
      <c r="R452" s="876"/>
      <c r="S452" s="876"/>
    </row>
    <row r="453" spans="1:19" ht="16.5" customHeight="1" hidden="1">
      <c r="A453" s="1020"/>
      <c r="B453" s="1053" t="s">
        <v>195</v>
      </c>
      <c r="C453" s="923"/>
      <c r="D453" s="876"/>
      <c r="E453" s="876"/>
      <c r="F453" s="876"/>
      <c r="G453" s="876"/>
      <c r="H453" s="876"/>
      <c r="I453" s="876"/>
      <c r="J453" s="876"/>
      <c r="K453" s="876"/>
      <c r="L453" s="876"/>
      <c r="M453" s="876"/>
      <c r="N453" s="876"/>
      <c r="O453" s="876"/>
      <c r="P453" s="876"/>
      <c r="Q453" s="876"/>
      <c r="R453" s="876"/>
      <c r="S453" s="876"/>
    </row>
    <row r="454" spans="1:19" ht="16.5" customHeight="1">
      <c r="A454" s="1063"/>
      <c r="B454" s="971" t="s">
        <v>118</v>
      </c>
      <c r="C454" s="973"/>
      <c r="D454" s="872"/>
      <c r="E454" s="872"/>
      <c r="F454" s="872"/>
      <c r="G454" s="872"/>
      <c r="H454" s="872"/>
      <c r="I454" s="872"/>
      <c r="J454" s="872"/>
      <c r="K454" s="872"/>
      <c r="L454" s="872"/>
      <c r="M454" s="872"/>
      <c r="N454" s="872"/>
      <c r="O454" s="872"/>
      <c r="P454" s="872"/>
      <c r="Q454" s="872"/>
      <c r="R454" s="872"/>
      <c r="S454" s="872"/>
    </row>
    <row r="455" spans="1:19" ht="16.5" customHeight="1">
      <c r="A455" s="1055"/>
      <c r="B455" s="870" t="s">
        <v>257</v>
      </c>
      <c r="C455" s="871"/>
      <c r="D455" s="872"/>
      <c r="E455" s="872"/>
      <c r="F455" s="872"/>
      <c r="G455" s="872"/>
      <c r="H455" s="872"/>
      <c r="I455" s="872"/>
      <c r="J455" s="872"/>
      <c r="K455" s="872"/>
      <c r="L455" s="872"/>
      <c r="M455" s="872"/>
      <c r="N455" s="872"/>
      <c r="O455" s="872"/>
      <c r="P455" s="872"/>
      <c r="Q455" s="872"/>
      <c r="R455" s="872"/>
      <c r="S455" s="872"/>
    </row>
    <row r="456" spans="1:19" ht="16.5" customHeight="1">
      <c r="A456" s="1055"/>
      <c r="B456" s="874"/>
      <c r="C456" s="875"/>
      <c r="D456" s="876"/>
      <c r="E456" s="876"/>
      <c r="F456" s="876"/>
      <c r="G456" s="876"/>
      <c r="H456" s="876"/>
      <c r="I456" s="876"/>
      <c r="J456" s="876"/>
      <c r="K456" s="876"/>
      <c r="L456" s="876"/>
      <c r="M456" s="876"/>
      <c r="N456" s="876"/>
      <c r="O456" s="876"/>
      <c r="P456" s="876"/>
      <c r="Q456" s="876"/>
      <c r="R456" s="876"/>
      <c r="S456" s="876"/>
    </row>
    <row r="457" spans="2:19" ht="16.5" customHeight="1">
      <c r="B457" s="870" t="s">
        <v>196</v>
      </c>
      <c r="C457" s="875"/>
      <c r="D457" s="876"/>
      <c r="E457" s="876"/>
      <c r="F457" s="876"/>
      <c r="G457" s="876"/>
      <c r="H457" s="876"/>
      <c r="I457" s="876"/>
      <c r="J457" s="876"/>
      <c r="K457" s="975"/>
      <c r="L457" s="975"/>
      <c r="M457" s="975"/>
      <c r="N457" s="975"/>
      <c r="O457" s="975"/>
      <c r="P457" s="975"/>
      <c r="Q457" s="975"/>
      <c r="R457" s="975"/>
      <c r="S457" s="975"/>
    </row>
    <row r="458" spans="2:19" ht="16.5" customHeight="1">
      <c r="B458" s="874"/>
      <c r="C458" s="875"/>
      <c r="D458" s="876"/>
      <c r="E458" s="876"/>
      <c r="F458" s="876"/>
      <c r="G458" s="876"/>
      <c r="H458" s="876"/>
      <c r="I458" s="876"/>
      <c r="J458" s="876"/>
      <c r="K458" s="876"/>
      <c r="L458" s="876"/>
      <c r="M458" s="876"/>
      <c r="N458" s="876"/>
      <c r="O458" s="876"/>
      <c r="P458" s="876"/>
      <c r="Q458" s="876"/>
      <c r="R458" s="876"/>
      <c r="S458" s="876"/>
    </row>
    <row r="459" spans="2:19" ht="16.5" customHeight="1" thickBot="1">
      <c r="B459" s="870" t="s">
        <v>222</v>
      </c>
      <c r="C459" s="875"/>
      <c r="D459" s="876"/>
      <c r="E459" s="876"/>
      <c r="F459" s="876"/>
      <c r="G459" s="876"/>
      <c r="H459" s="876"/>
      <c r="I459" s="876"/>
      <c r="J459" s="874"/>
      <c r="K459" s="874"/>
      <c r="L459" s="874"/>
      <c r="M459" s="874"/>
      <c r="N459" s="874"/>
      <c r="O459" s="874"/>
      <c r="P459" s="874"/>
      <c r="Q459" s="874"/>
      <c r="R459" s="876"/>
      <c r="S459" s="874"/>
    </row>
    <row r="460" spans="2:19" ht="16.5" customHeight="1" thickBot="1">
      <c r="B460" s="874"/>
      <c r="C460" s="879"/>
      <c r="D460" s="880"/>
      <c r="E460" s="1584" t="s">
        <v>86</v>
      </c>
      <c r="F460" s="1585"/>
      <c r="G460" s="1585"/>
      <c r="H460" s="1586"/>
      <c r="I460" s="882"/>
      <c r="J460" s="1581"/>
      <c r="K460" s="1582"/>
      <c r="L460" s="1582"/>
      <c r="M460" s="1582"/>
      <c r="N460" s="1582"/>
      <c r="O460" s="1582"/>
      <c r="P460" s="1582"/>
      <c r="Q460" s="1582"/>
      <c r="R460" s="1582"/>
      <c r="S460" s="1583"/>
    </row>
    <row r="461" spans="2:19" ht="16.5" customHeight="1" thickBot="1">
      <c r="B461" s="870"/>
      <c r="C461" s="1037" t="s">
        <v>135</v>
      </c>
      <c r="D461" s="1038"/>
      <c r="E461" s="1013" t="s">
        <v>88</v>
      </c>
      <c r="F461" s="994" t="s">
        <v>89</v>
      </c>
      <c r="G461" s="994" t="s">
        <v>90</v>
      </c>
      <c r="H461" s="1014" t="s">
        <v>91</v>
      </c>
      <c r="I461" s="889" t="s">
        <v>51</v>
      </c>
      <c r="J461" s="890"/>
      <c r="K461" s="948"/>
      <c r="L461" s="948"/>
      <c r="M461" s="948"/>
      <c r="N461" s="948"/>
      <c r="O461" s="948"/>
      <c r="P461" s="948"/>
      <c r="Q461" s="948"/>
      <c r="R461" s="948"/>
      <c r="S461" s="892"/>
    </row>
    <row r="462" spans="2:19" ht="16.5" customHeight="1">
      <c r="B462" s="874"/>
      <c r="C462" s="980" t="s">
        <v>171</v>
      </c>
      <c r="D462" s="1045"/>
      <c r="E462" s="979">
        <v>2</v>
      </c>
      <c r="F462" s="896">
        <v>3</v>
      </c>
      <c r="G462" s="896">
        <v>6</v>
      </c>
      <c r="H462" s="897"/>
      <c r="I462" s="901"/>
      <c r="J462" s="902"/>
      <c r="K462" s="903"/>
      <c r="L462" s="903"/>
      <c r="M462" s="903"/>
      <c r="N462" s="903"/>
      <c r="O462" s="903"/>
      <c r="P462" s="903"/>
      <c r="Q462" s="903"/>
      <c r="R462" s="903"/>
      <c r="S462" s="904"/>
    </row>
    <row r="463" spans="2:19" ht="16.5" customHeight="1">
      <c r="B463" s="874"/>
      <c r="C463" s="980" t="s">
        <v>164</v>
      </c>
      <c r="D463" s="1045"/>
      <c r="E463" s="979">
        <v>20</v>
      </c>
      <c r="F463" s="896">
        <v>28</v>
      </c>
      <c r="G463" s="896">
        <v>30</v>
      </c>
      <c r="H463" s="897">
        <v>7</v>
      </c>
      <c r="I463" s="901"/>
      <c r="J463" s="902"/>
      <c r="K463" s="903"/>
      <c r="L463" s="903"/>
      <c r="M463" s="903"/>
      <c r="N463" s="903"/>
      <c r="O463" s="903"/>
      <c r="P463" s="903"/>
      <c r="Q463" s="903"/>
      <c r="R463" s="903"/>
      <c r="S463" s="904"/>
    </row>
    <row r="464" spans="2:19" ht="16.5" customHeight="1">
      <c r="B464" s="874"/>
      <c r="C464" s="980">
        <v>20</v>
      </c>
      <c r="D464" s="1045"/>
      <c r="E464" s="979">
        <v>19</v>
      </c>
      <c r="F464" s="896">
        <v>19</v>
      </c>
      <c r="G464" s="896">
        <v>23</v>
      </c>
      <c r="H464" s="897">
        <v>5</v>
      </c>
      <c r="I464" s="901"/>
      <c r="J464" s="902"/>
      <c r="K464" s="903"/>
      <c r="L464" s="903"/>
      <c r="M464" s="903"/>
      <c r="N464" s="903"/>
      <c r="O464" s="903"/>
      <c r="P464" s="903"/>
      <c r="Q464" s="903"/>
      <c r="R464" s="903"/>
      <c r="S464" s="904"/>
    </row>
    <row r="465" spans="2:19" ht="16.5" customHeight="1">
      <c r="B465" s="874"/>
      <c r="C465" s="980" t="s">
        <v>166</v>
      </c>
      <c r="D465" s="1016"/>
      <c r="E465" s="979">
        <v>17</v>
      </c>
      <c r="F465" s="896">
        <v>24</v>
      </c>
      <c r="G465" s="896">
        <v>27</v>
      </c>
      <c r="H465" s="897">
        <v>3</v>
      </c>
      <c r="I465" s="901"/>
      <c r="J465" s="902"/>
      <c r="K465" s="903"/>
      <c r="L465" s="903"/>
      <c r="M465" s="903"/>
      <c r="N465" s="903"/>
      <c r="O465" s="903"/>
      <c r="P465" s="903"/>
      <c r="Q465" s="903"/>
      <c r="R465" s="903"/>
      <c r="S465" s="904"/>
    </row>
    <row r="466" spans="2:19" ht="16.5" customHeight="1">
      <c r="B466" s="874"/>
      <c r="C466" s="980" t="s">
        <v>174</v>
      </c>
      <c r="D466" s="1016"/>
      <c r="E466" s="979">
        <v>2</v>
      </c>
      <c r="F466" s="896">
        <v>3</v>
      </c>
      <c r="G466" s="896">
        <v>4</v>
      </c>
      <c r="H466" s="897"/>
      <c r="I466" s="901"/>
      <c r="J466" s="902"/>
      <c r="K466" s="903"/>
      <c r="L466" s="903"/>
      <c r="M466" s="903"/>
      <c r="N466" s="903"/>
      <c r="O466" s="903"/>
      <c r="P466" s="903"/>
      <c r="Q466" s="903"/>
      <c r="R466" s="903"/>
      <c r="S466" s="904"/>
    </row>
    <row r="467" spans="2:19" ht="16.5" customHeight="1">
      <c r="B467" s="874"/>
      <c r="C467" s="980">
        <v>42</v>
      </c>
      <c r="D467" s="1016"/>
      <c r="E467" s="979">
        <v>2</v>
      </c>
      <c r="F467" s="896">
        <v>3</v>
      </c>
      <c r="G467" s="896">
        <v>3</v>
      </c>
      <c r="H467" s="897">
        <v>0</v>
      </c>
      <c r="I467" s="901"/>
      <c r="J467" s="902"/>
      <c r="K467" s="903"/>
      <c r="L467" s="903"/>
      <c r="M467" s="903"/>
      <c r="N467" s="903"/>
      <c r="O467" s="903"/>
      <c r="P467" s="903"/>
      <c r="Q467" s="903"/>
      <c r="R467" s="903"/>
      <c r="S467" s="904"/>
    </row>
    <row r="468" spans="2:19" ht="16.5" customHeight="1" hidden="1">
      <c r="B468" s="874"/>
      <c r="C468" s="980"/>
      <c r="D468" s="1016"/>
      <c r="E468" s="979"/>
      <c r="F468" s="896"/>
      <c r="G468" s="896"/>
      <c r="H468" s="897"/>
      <c r="I468" s="901"/>
      <c r="J468" s="902"/>
      <c r="K468" s="903"/>
      <c r="L468" s="903"/>
      <c r="M468" s="903"/>
      <c r="N468" s="903"/>
      <c r="O468" s="903"/>
      <c r="P468" s="903"/>
      <c r="Q468" s="903"/>
      <c r="R468" s="903"/>
      <c r="S468" s="904"/>
    </row>
    <row r="469" spans="2:19" ht="16.5" customHeight="1" hidden="1">
      <c r="B469" s="874"/>
      <c r="C469" s="980"/>
      <c r="D469" s="1016"/>
      <c r="E469" s="979"/>
      <c r="F469" s="896"/>
      <c r="G469" s="896"/>
      <c r="H469" s="897"/>
      <c r="I469" s="901"/>
      <c r="J469" s="902"/>
      <c r="K469" s="903"/>
      <c r="L469" s="903"/>
      <c r="M469" s="903"/>
      <c r="N469" s="903"/>
      <c r="O469" s="903"/>
      <c r="P469" s="903"/>
      <c r="Q469" s="903"/>
      <c r="R469" s="903"/>
      <c r="S469" s="904"/>
    </row>
    <row r="470" spans="2:19" ht="16.5" customHeight="1" hidden="1">
      <c r="B470" s="874"/>
      <c r="C470" s="910"/>
      <c r="D470" s="1016"/>
      <c r="E470" s="979"/>
      <c r="F470" s="896"/>
      <c r="G470" s="896"/>
      <c r="H470" s="897"/>
      <c r="I470" s="901"/>
      <c r="J470" s="902"/>
      <c r="K470" s="903"/>
      <c r="L470" s="903"/>
      <c r="M470" s="903"/>
      <c r="N470" s="903"/>
      <c r="O470" s="903"/>
      <c r="P470" s="903"/>
      <c r="Q470" s="903"/>
      <c r="R470" s="903"/>
      <c r="S470" s="904"/>
    </row>
    <row r="471" spans="2:19" ht="16.5" customHeight="1" hidden="1">
      <c r="B471" s="874"/>
      <c r="C471" s="910"/>
      <c r="D471" s="1016"/>
      <c r="E471" s="979"/>
      <c r="F471" s="896"/>
      <c r="G471" s="896"/>
      <c r="H471" s="897"/>
      <c r="I471" s="901"/>
      <c r="J471" s="902"/>
      <c r="K471" s="903"/>
      <c r="L471" s="903"/>
      <c r="M471" s="903"/>
      <c r="N471" s="903"/>
      <c r="O471" s="903"/>
      <c r="P471" s="903"/>
      <c r="Q471" s="903"/>
      <c r="R471" s="903"/>
      <c r="S471" s="904"/>
    </row>
    <row r="472" spans="2:19" ht="16.5" customHeight="1" hidden="1">
      <c r="B472" s="874"/>
      <c r="C472" s="910"/>
      <c r="D472" s="1016"/>
      <c r="E472" s="979"/>
      <c r="F472" s="896"/>
      <c r="G472" s="896"/>
      <c r="H472" s="897"/>
      <c r="I472" s="901"/>
      <c r="J472" s="902"/>
      <c r="K472" s="903"/>
      <c r="L472" s="903"/>
      <c r="M472" s="903"/>
      <c r="N472" s="903"/>
      <c r="O472" s="903"/>
      <c r="P472" s="903"/>
      <c r="Q472" s="903"/>
      <c r="R472" s="903"/>
      <c r="S472" s="904"/>
    </row>
    <row r="473" spans="2:19" ht="16.5" customHeight="1" hidden="1">
      <c r="B473" s="874"/>
      <c r="C473" s="910"/>
      <c r="D473" s="1016"/>
      <c r="E473" s="979"/>
      <c r="F473" s="896"/>
      <c r="G473" s="896"/>
      <c r="H473" s="897"/>
      <c r="I473" s="983"/>
      <c r="J473" s="902"/>
      <c r="K473" s="903"/>
      <c r="L473" s="903"/>
      <c r="M473" s="903"/>
      <c r="N473" s="903"/>
      <c r="O473" s="903"/>
      <c r="P473" s="903"/>
      <c r="Q473" s="903"/>
      <c r="R473" s="903"/>
      <c r="S473" s="904"/>
    </row>
    <row r="474" spans="2:19" ht="16.5" customHeight="1" thickBot="1">
      <c r="B474" s="874"/>
      <c r="C474" s="1010"/>
      <c r="D474" s="1019"/>
      <c r="E474" s="953"/>
      <c r="F474" s="954"/>
      <c r="G474" s="954"/>
      <c r="H474" s="950"/>
      <c r="I474" s="983"/>
      <c r="J474" s="902"/>
      <c r="K474" s="903"/>
      <c r="L474" s="903"/>
      <c r="M474" s="903"/>
      <c r="N474" s="903"/>
      <c r="O474" s="903"/>
      <c r="P474" s="903"/>
      <c r="Q474" s="903"/>
      <c r="R474" s="903"/>
      <c r="S474" s="904"/>
    </row>
    <row r="475" spans="2:19" ht="16.5" customHeight="1">
      <c r="B475" s="870" t="s">
        <v>128</v>
      </c>
      <c r="C475" s="917"/>
      <c r="D475" s="899"/>
      <c r="E475" s="918">
        <f>SUM(E462:E474)+E490</f>
        <v>62</v>
      </c>
      <c r="F475" s="882">
        <f>SUM(F462:F474)+F490</f>
        <v>80</v>
      </c>
      <c r="G475" s="882">
        <f>SUM(G462:G474)+G490</f>
        <v>93</v>
      </c>
      <c r="H475" s="919">
        <f>SUM(H462:H474)</f>
        <v>15</v>
      </c>
      <c r="I475" s="882"/>
      <c r="J475" s="902"/>
      <c r="K475" s="903"/>
      <c r="L475" s="903"/>
      <c r="M475" s="903"/>
      <c r="N475" s="903"/>
      <c r="O475" s="903"/>
      <c r="P475" s="903"/>
      <c r="Q475" s="903"/>
      <c r="R475" s="903"/>
      <c r="S475" s="904"/>
    </row>
    <row r="476" spans="2:19" ht="16.5" customHeight="1">
      <c r="B476" s="870" t="s">
        <v>129</v>
      </c>
      <c r="C476" s="917"/>
      <c r="D476" s="899"/>
      <c r="E476" s="902">
        <f>E477-E475</f>
        <v>50</v>
      </c>
      <c r="F476" s="903">
        <f>F477-F475</f>
        <v>32</v>
      </c>
      <c r="G476" s="903">
        <f>G477-G475</f>
        <v>19</v>
      </c>
      <c r="H476" s="904"/>
      <c r="I476" s="903"/>
      <c r="J476" s="902"/>
      <c r="K476" s="903"/>
      <c r="L476" s="903"/>
      <c r="M476" s="903"/>
      <c r="N476" s="903"/>
      <c r="O476" s="1106"/>
      <c r="P476" s="1106"/>
      <c r="Q476" s="903"/>
      <c r="R476" s="903"/>
      <c r="S476" s="904"/>
    </row>
    <row r="477" spans="2:19" ht="16.5" customHeight="1" thickBot="1">
      <c r="B477" s="870" t="s">
        <v>28</v>
      </c>
      <c r="C477" s="917"/>
      <c r="D477" s="899"/>
      <c r="E477" s="920">
        <f>MAX($E$475:$G$475)*0.2+MAX($E$475:$G$475)</f>
        <v>112</v>
      </c>
      <c r="F477" s="921">
        <f>MAX($E$475:$G$475)*0.2+MAX($E$475:$G$475)</f>
        <v>112</v>
      </c>
      <c r="G477" s="921">
        <f>MAX($E$475:$G$475)*0.2+MAX($E$475:$G$475)</f>
        <v>112</v>
      </c>
      <c r="H477" s="922"/>
      <c r="I477" s="921"/>
      <c r="J477" s="902"/>
      <c r="K477" s="899"/>
      <c r="L477" s="899"/>
      <c r="M477" s="899"/>
      <c r="N477" s="899"/>
      <c r="O477" s="899"/>
      <c r="P477" s="899"/>
      <c r="Q477" s="899"/>
      <c r="R477" s="899"/>
      <c r="S477" s="904"/>
    </row>
    <row r="478" spans="2:19" ht="16.5" customHeight="1" thickBot="1">
      <c r="B478" s="870" t="s">
        <v>130</v>
      </c>
      <c r="C478" s="923"/>
      <c r="D478" s="903"/>
      <c r="E478" s="903"/>
      <c r="F478" s="903"/>
      <c r="G478" s="903"/>
      <c r="H478" s="903"/>
      <c r="I478" s="903"/>
      <c r="J478" s="1012"/>
      <c r="K478" s="926"/>
      <c r="L478" s="926"/>
      <c r="M478" s="926"/>
      <c r="N478" s="926"/>
      <c r="O478" s="926"/>
      <c r="P478" s="926"/>
      <c r="Q478" s="926"/>
      <c r="R478" s="926"/>
      <c r="S478" s="962"/>
    </row>
    <row r="479" spans="2:19" ht="16.5" customHeight="1">
      <c r="B479" s="874"/>
      <c r="C479" s="923"/>
      <c r="D479" s="903"/>
      <c r="E479" s="903"/>
      <c r="F479" s="903"/>
      <c r="G479" s="903"/>
      <c r="H479" s="903"/>
      <c r="I479" s="903"/>
      <c r="J479" s="876"/>
      <c r="K479" s="876"/>
      <c r="L479" s="876"/>
      <c r="M479" s="876"/>
      <c r="N479" s="876"/>
      <c r="O479" s="876"/>
      <c r="P479" s="876"/>
      <c r="Q479" s="876"/>
      <c r="R479" s="876"/>
      <c r="S479" s="876"/>
    </row>
    <row r="480" spans="2:19" ht="16.5" customHeight="1">
      <c r="B480" s="870"/>
      <c r="C480" s="923"/>
      <c r="D480" s="903"/>
      <c r="E480" s="903"/>
      <c r="F480" s="903"/>
      <c r="G480" s="903"/>
      <c r="H480" s="903"/>
      <c r="I480" s="903"/>
      <c r="J480" s="876"/>
      <c r="K480" s="876"/>
      <c r="L480" s="876"/>
      <c r="M480" s="876"/>
      <c r="N480" s="876"/>
      <c r="O480" s="876"/>
      <c r="P480" s="876"/>
      <c r="Q480" s="876"/>
      <c r="R480" s="876"/>
      <c r="S480" s="876"/>
    </row>
    <row r="481" spans="2:19" ht="16.5" customHeight="1" thickBot="1">
      <c r="B481" s="870" t="s">
        <v>245</v>
      </c>
      <c r="C481" s="923"/>
      <c r="D481" s="903"/>
      <c r="E481" s="903"/>
      <c r="F481" s="903"/>
      <c r="G481" s="903"/>
      <c r="H481" s="903"/>
      <c r="I481" s="903"/>
      <c r="J481" s="876"/>
      <c r="K481" s="876"/>
      <c r="L481" s="876"/>
      <c r="M481" s="876"/>
      <c r="N481" s="876"/>
      <c r="O481" s="876"/>
      <c r="P481" s="876"/>
      <c r="Q481" s="876"/>
      <c r="R481" s="876"/>
      <c r="S481" s="876"/>
    </row>
    <row r="482" spans="1:19" ht="16.5" customHeight="1" thickBot="1">
      <c r="A482" s="1055"/>
      <c r="B482" s="1587" t="s">
        <v>132</v>
      </c>
      <c r="C482" s="1588"/>
      <c r="D482" s="1588"/>
      <c r="E482" s="1588"/>
      <c r="F482" s="1588"/>
      <c r="G482" s="1588"/>
      <c r="H482" s="1588"/>
      <c r="I482" s="1588"/>
      <c r="J482" s="1588"/>
      <c r="K482" s="1588"/>
      <c r="L482" s="1588"/>
      <c r="M482" s="1588"/>
      <c r="N482" s="1588"/>
      <c r="O482" s="1588"/>
      <c r="P482" s="1588"/>
      <c r="Q482" s="1588"/>
      <c r="R482" s="1588"/>
      <c r="S482" s="1588"/>
    </row>
    <row r="483" spans="2:19" ht="16.5" customHeight="1" hidden="1" thickBot="1">
      <c r="B483" s="870"/>
      <c r="C483" s="1578" t="s">
        <v>134</v>
      </c>
      <c r="D483" s="1579"/>
      <c r="E483" s="1579"/>
      <c r="F483" s="1579"/>
      <c r="G483" s="1579"/>
      <c r="H483" s="1579"/>
      <c r="I483" s="1579"/>
      <c r="J483" s="1579"/>
      <c r="K483" s="1579"/>
      <c r="L483" s="1579"/>
      <c r="M483" s="1579"/>
      <c r="N483" s="1579"/>
      <c r="O483" s="1579"/>
      <c r="P483" s="1579"/>
      <c r="Q483" s="1579"/>
      <c r="R483" s="1579"/>
      <c r="S483" s="1580"/>
    </row>
    <row r="484" spans="2:19" ht="16.5" customHeight="1" hidden="1" thickBot="1">
      <c r="B484" s="933"/>
      <c r="C484" s="933"/>
      <c r="D484" s="933"/>
      <c r="E484" s="933"/>
      <c r="F484" s="933"/>
      <c r="G484" s="933"/>
      <c r="H484" s="933"/>
      <c r="I484" s="933"/>
      <c r="J484" s="933"/>
      <c r="K484" s="933"/>
      <c r="L484" s="933"/>
      <c r="M484" s="933"/>
      <c r="N484" s="933"/>
      <c r="O484" s="933"/>
      <c r="P484" s="933"/>
      <c r="Q484" s="933"/>
      <c r="R484" s="933"/>
      <c r="S484" s="933"/>
    </row>
    <row r="485" spans="2:19" ht="16.5" customHeight="1" hidden="1">
      <c r="B485" s="989"/>
      <c r="C485" s="879"/>
      <c r="D485" s="880"/>
      <c r="E485" s="1584" t="s">
        <v>86</v>
      </c>
      <c r="F485" s="1585"/>
      <c r="G485" s="1585"/>
      <c r="H485" s="1586"/>
      <c r="I485" s="882"/>
      <c r="J485" s="1581"/>
      <c r="K485" s="1582"/>
      <c r="L485" s="1582"/>
      <c r="M485" s="1582"/>
      <c r="N485" s="1582"/>
      <c r="O485" s="1582"/>
      <c r="P485" s="1582"/>
      <c r="Q485" s="1582"/>
      <c r="R485" s="1582"/>
      <c r="S485" s="1583"/>
    </row>
    <row r="486" spans="2:19" ht="16.5" customHeight="1" hidden="1" thickBot="1">
      <c r="B486" s="870"/>
      <c r="C486" s="884" t="s">
        <v>135</v>
      </c>
      <c r="D486" s="935"/>
      <c r="E486" s="993" t="s">
        <v>88</v>
      </c>
      <c r="F486" s="994" t="s">
        <v>89</v>
      </c>
      <c r="G486" s="994" t="s">
        <v>90</v>
      </c>
      <c r="H486" s="995" t="s">
        <v>91</v>
      </c>
      <c r="I486" s="889"/>
      <c r="J486" s="890"/>
      <c r="K486" s="948"/>
      <c r="L486" s="948"/>
      <c r="M486" s="948"/>
      <c r="N486" s="948"/>
      <c r="O486" s="948"/>
      <c r="P486" s="948"/>
      <c r="Q486" s="948"/>
      <c r="R486" s="948"/>
      <c r="S486" s="892"/>
    </row>
    <row r="487" spans="2:19" ht="16.5" customHeight="1" hidden="1">
      <c r="B487" s="874"/>
      <c r="C487" s="1107" t="s">
        <v>153</v>
      </c>
      <c r="D487" s="992" t="s">
        <v>154</v>
      </c>
      <c r="E487" s="1007">
        <v>0</v>
      </c>
      <c r="F487" s="1008">
        <v>0</v>
      </c>
      <c r="G487" s="1008"/>
      <c r="H487" s="1009">
        <v>0</v>
      </c>
      <c r="I487" s="991"/>
      <c r="J487" s="902"/>
      <c r="K487" s="903"/>
      <c r="L487" s="903"/>
      <c r="M487" s="903"/>
      <c r="N487" s="903"/>
      <c r="O487" s="903"/>
      <c r="P487" s="903"/>
      <c r="Q487" s="903"/>
      <c r="R487" s="903"/>
      <c r="S487" s="904"/>
    </row>
    <row r="488" spans="2:19" ht="16.5" customHeight="1" hidden="1" thickBot="1">
      <c r="B488" s="874"/>
      <c r="C488" s="1002" t="s">
        <v>155</v>
      </c>
      <c r="D488" s="1003" t="s">
        <v>137</v>
      </c>
      <c r="E488" s="953">
        <v>0</v>
      </c>
      <c r="F488" s="954">
        <v>0</v>
      </c>
      <c r="G488" s="954">
        <v>0</v>
      </c>
      <c r="H488" s="950">
        <v>0</v>
      </c>
      <c r="I488" s="921"/>
      <c r="J488" s="902"/>
      <c r="K488" s="903"/>
      <c r="L488" s="903"/>
      <c r="M488" s="903"/>
      <c r="N488" s="903"/>
      <c r="O488" s="903"/>
      <c r="P488" s="903"/>
      <c r="Q488" s="903"/>
      <c r="R488" s="903"/>
      <c r="S488" s="904"/>
    </row>
    <row r="489" spans="2:19" ht="16.5" customHeight="1" hidden="1">
      <c r="B489" s="874"/>
      <c r="C489" s="923"/>
      <c r="D489" s="903"/>
      <c r="E489" s="902"/>
      <c r="F489" s="903"/>
      <c r="G489" s="903"/>
      <c r="H489" s="903"/>
      <c r="I489" s="903"/>
      <c r="J489" s="902"/>
      <c r="K489" s="899"/>
      <c r="L489" s="899"/>
      <c r="M489" s="899"/>
      <c r="N489" s="899"/>
      <c r="O489" s="899"/>
      <c r="P489" s="899"/>
      <c r="Q489" s="903"/>
      <c r="R489" s="903"/>
      <c r="S489" s="900"/>
    </row>
    <row r="490" spans="2:19" ht="16.5" customHeight="1" hidden="1" thickBot="1">
      <c r="B490" s="973" t="s">
        <v>28</v>
      </c>
      <c r="C490" s="923">
        <v>0</v>
      </c>
      <c r="D490" s="903">
        <v>0</v>
      </c>
      <c r="E490" s="1108">
        <f>SUM(E487:E489)</f>
        <v>0</v>
      </c>
      <c r="F490" s="1109">
        <f>SUM(F487:F489)</f>
        <v>0</v>
      </c>
      <c r="G490" s="970">
        <f>SUM(G487:G489)</f>
        <v>0</v>
      </c>
      <c r="H490" s="1110"/>
      <c r="I490" s="921"/>
      <c r="J490" s="902"/>
      <c r="K490" s="903"/>
      <c r="L490" s="903"/>
      <c r="M490" s="903"/>
      <c r="N490" s="903"/>
      <c r="O490" s="903"/>
      <c r="P490" s="903"/>
      <c r="Q490" s="903"/>
      <c r="R490" s="903"/>
      <c r="S490" s="904"/>
    </row>
    <row r="491" spans="2:19" ht="16.5" customHeight="1" hidden="1" thickBot="1">
      <c r="B491" s="973"/>
      <c r="C491" s="923"/>
      <c r="D491" s="903"/>
      <c r="E491" s="903"/>
      <c r="F491" s="903"/>
      <c r="G491" s="903"/>
      <c r="H491" s="903"/>
      <c r="I491" s="903"/>
      <c r="J491" s="920"/>
      <c r="K491" s="921"/>
      <c r="L491" s="921"/>
      <c r="M491" s="921"/>
      <c r="N491" s="921"/>
      <c r="O491" s="921"/>
      <c r="P491" s="921"/>
      <c r="Q491" s="921"/>
      <c r="R491" s="921"/>
      <c r="S491" s="922"/>
    </row>
    <row r="492" spans="2:19" ht="16.5" customHeight="1">
      <c r="B492" s="973"/>
      <c r="C492" s="923"/>
      <c r="D492" s="903"/>
      <c r="E492" s="903"/>
      <c r="F492" s="903"/>
      <c r="G492" s="903"/>
      <c r="H492" s="903"/>
      <c r="I492" s="903"/>
      <c r="J492" s="903"/>
      <c r="K492" s="903"/>
      <c r="L492" s="903"/>
      <c r="M492" s="903"/>
      <c r="N492" s="903"/>
      <c r="O492" s="903"/>
      <c r="P492" s="903"/>
      <c r="Q492" s="903"/>
      <c r="R492" s="903"/>
      <c r="S492" s="903"/>
    </row>
    <row r="493" spans="2:19" ht="16.5" customHeight="1" thickBot="1">
      <c r="B493" s="959" t="s">
        <v>246</v>
      </c>
      <c r="C493" s="917"/>
      <c r="D493" s="899"/>
      <c r="E493" s="903"/>
      <c r="F493" s="903"/>
      <c r="G493" s="903"/>
      <c r="H493" s="903"/>
      <c r="I493" s="903"/>
      <c r="J493" s="972"/>
      <c r="K493" s="972"/>
      <c r="L493" s="972"/>
      <c r="M493" s="972"/>
      <c r="N493" s="972"/>
      <c r="O493" s="972"/>
      <c r="P493" s="972"/>
      <c r="Q493" s="972"/>
      <c r="R493" s="972"/>
      <c r="S493" s="972"/>
    </row>
    <row r="494" spans="2:19" ht="16.5" customHeight="1">
      <c r="B494" s="1027"/>
      <c r="C494" s="879"/>
      <c r="D494" s="880"/>
      <c r="E494" s="1584" t="s">
        <v>86</v>
      </c>
      <c r="F494" s="1585"/>
      <c r="G494" s="1585"/>
      <c r="H494" s="1586"/>
      <c r="I494" s="882"/>
      <c r="J494" s="1581"/>
      <c r="K494" s="1582"/>
      <c r="L494" s="1582"/>
      <c r="M494" s="1582"/>
      <c r="N494" s="1582"/>
      <c r="O494" s="1582"/>
      <c r="P494" s="1582"/>
      <c r="Q494" s="1582"/>
      <c r="R494" s="1582"/>
      <c r="S494" s="1583"/>
    </row>
    <row r="495" spans="2:19" ht="16.5" customHeight="1" thickBot="1">
      <c r="B495" s="959"/>
      <c r="C495" s="884" t="s">
        <v>135</v>
      </c>
      <c r="D495" s="935"/>
      <c r="E495" s="1013" t="s">
        <v>88</v>
      </c>
      <c r="F495" s="994" t="s">
        <v>89</v>
      </c>
      <c r="G495" s="994" t="s">
        <v>90</v>
      </c>
      <c r="H495" s="1014" t="s">
        <v>91</v>
      </c>
      <c r="I495" s="889"/>
      <c r="J495" s="890"/>
      <c r="K495" s="948"/>
      <c r="L495" s="948"/>
      <c r="M495" s="948"/>
      <c r="N495" s="948"/>
      <c r="O495" s="948"/>
      <c r="P495" s="948"/>
      <c r="Q495" s="948"/>
      <c r="R495" s="948"/>
      <c r="S495" s="892"/>
    </row>
    <row r="496" spans="2:19" ht="16.5" customHeight="1" thickBot="1">
      <c r="B496" s="1044"/>
      <c r="C496" s="984">
        <v>720</v>
      </c>
      <c r="D496" s="1003"/>
      <c r="E496" s="1007">
        <v>18</v>
      </c>
      <c r="F496" s="1008">
        <v>23</v>
      </c>
      <c r="G496" s="1008">
        <v>26</v>
      </c>
      <c r="H496" s="1009"/>
      <c r="I496" s="991"/>
      <c r="J496" s="956"/>
      <c r="K496" s="899"/>
      <c r="L496" s="899"/>
      <c r="M496" s="899"/>
      <c r="N496" s="899"/>
      <c r="O496" s="899"/>
      <c r="P496" s="899"/>
      <c r="Q496" s="899"/>
      <c r="R496" s="899"/>
      <c r="S496" s="900"/>
    </row>
    <row r="497" spans="2:19" ht="16.5" customHeight="1">
      <c r="B497" s="963" t="s">
        <v>128</v>
      </c>
      <c r="C497" s="917"/>
      <c r="D497" s="899"/>
      <c r="E497" s="918">
        <f>SUM(E496)</f>
        <v>18</v>
      </c>
      <c r="F497" s="882">
        <f>SUM(F496)</f>
        <v>23</v>
      </c>
      <c r="G497" s="882">
        <f>SUM(G496)</f>
        <v>26</v>
      </c>
      <c r="H497" s="919"/>
      <c r="I497" s="903"/>
      <c r="J497" s="956"/>
      <c r="K497" s="899"/>
      <c r="L497" s="899"/>
      <c r="M497" s="899"/>
      <c r="N497" s="899"/>
      <c r="O497" s="899"/>
      <c r="P497" s="899"/>
      <c r="Q497" s="899"/>
      <c r="R497" s="899"/>
      <c r="S497" s="900"/>
    </row>
    <row r="498" spans="2:19" ht="16.5" customHeight="1">
      <c r="B498" s="955" t="s">
        <v>129</v>
      </c>
      <c r="C498" s="957"/>
      <c r="D498" s="899"/>
      <c r="E498" s="902">
        <f>E499-E497</f>
        <v>13</v>
      </c>
      <c r="F498" s="903">
        <f>F499-F497</f>
        <v>8</v>
      </c>
      <c r="G498" s="903">
        <f>G499-G497</f>
        <v>5</v>
      </c>
      <c r="H498" s="904"/>
      <c r="I498" s="903"/>
      <c r="J498" s="956"/>
      <c r="K498" s="899"/>
      <c r="L498" s="899"/>
      <c r="M498" s="899"/>
      <c r="N498" s="899"/>
      <c r="O498" s="899"/>
      <c r="P498" s="899"/>
      <c r="Q498" s="899"/>
      <c r="R498" s="1058"/>
      <c r="S498" s="958"/>
    </row>
    <row r="499" spans="2:19" ht="16.5" customHeight="1" thickBot="1">
      <c r="B499" s="955" t="s">
        <v>28</v>
      </c>
      <c r="C499" s="957"/>
      <c r="D499" s="899"/>
      <c r="E499" s="920">
        <f>MAX($E$497:$G$497)*0.2+MAX($E$497:$G$497)</f>
        <v>31</v>
      </c>
      <c r="F499" s="921">
        <f>MAX($E$497:$G$497)*0.2+MAX($E$497:$G$497)</f>
        <v>31</v>
      </c>
      <c r="G499" s="921">
        <f>MAX($E$497:$G$497)*0.2+MAX($E$497:$G$497)</f>
        <v>31</v>
      </c>
      <c r="H499" s="922"/>
      <c r="I499" s="921"/>
      <c r="J499" s="902"/>
      <c r="K499" s="899"/>
      <c r="L499" s="899"/>
      <c r="M499" s="899"/>
      <c r="N499" s="899"/>
      <c r="O499" s="899"/>
      <c r="P499" s="899"/>
      <c r="Q499" s="903"/>
      <c r="R499" s="903"/>
      <c r="S499" s="904"/>
    </row>
    <row r="500" spans="2:19" ht="16.5" customHeight="1" thickBot="1">
      <c r="B500" s="1027"/>
      <c r="C500" s="917"/>
      <c r="D500" s="899"/>
      <c r="E500" s="903"/>
      <c r="F500" s="903"/>
      <c r="G500" s="903"/>
      <c r="H500" s="903"/>
      <c r="I500" s="903"/>
      <c r="J500" s="960"/>
      <c r="K500" s="961"/>
      <c r="L500" s="961"/>
      <c r="M500" s="961"/>
      <c r="N500" s="961"/>
      <c r="O500" s="961"/>
      <c r="P500" s="928"/>
      <c r="Q500" s="961"/>
      <c r="R500" s="928"/>
      <c r="S500" s="929"/>
    </row>
    <row r="501" spans="2:19" ht="16.5" customHeight="1" thickBot="1">
      <c r="B501" s="963" t="s">
        <v>247</v>
      </c>
      <c r="C501" s="917"/>
      <c r="D501" s="899"/>
      <c r="E501" s="903"/>
      <c r="F501" s="903"/>
      <c r="G501" s="903"/>
      <c r="H501" s="903"/>
      <c r="I501" s="903"/>
      <c r="J501" s="876"/>
      <c r="K501" s="972"/>
      <c r="L501" s="972"/>
      <c r="M501" s="972"/>
      <c r="N501" s="972"/>
      <c r="O501" s="972"/>
      <c r="P501" s="972"/>
      <c r="Q501" s="972"/>
      <c r="R501" s="972"/>
      <c r="S501" s="1103"/>
    </row>
    <row r="502" spans="2:19" ht="16.5" customHeight="1" thickBot="1">
      <c r="B502" s="1027"/>
      <c r="C502" s="966"/>
      <c r="D502" s="966"/>
      <c r="E502" s="1578" t="s">
        <v>138</v>
      </c>
      <c r="F502" s="1579"/>
      <c r="G502" s="1579"/>
      <c r="H502" s="1580"/>
      <c r="I502" s="882"/>
      <c r="J502" s="1581"/>
      <c r="K502" s="1582"/>
      <c r="L502" s="1582"/>
      <c r="M502" s="1582"/>
      <c r="N502" s="1582"/>
      <c r="O502" s="1582"/>
      <c r="P502" s="1582"/>
      <c r="Q502" s="1582"/>
      <c r="R502" s="1582"/>
      <c r="S502" s="1583"/>
    </row>
    <row r="503" spans="2:19" ht="16.5" customHeight="1" thickBot="1">
      <c r="B503" s="959"/>
      <c r="C503" s="955"/>
      <c r="D503" s="891"/>
      <c r="E503" s="886" t="s">
        <v>88</v>
      </c>
      <c r="F503" s="887" t="s">
        <v>187</v>
      </c>
      <c r="G503" s="887" t="s">
        <v>90</v>
      </c>
      <c r="H503" s="936" t="s">
        <v>91</v>
      </c>
      <c r="I503" s="933" t="s">
        <v>51</v>
      </c>
      <c r="J503" s="890"/>
      <c r="K503" s="948"/>
      <c r="L503" s="948"/>
      <c r="M503" s="948"/>
      <c r="N503" s="948"/>
      <c r="O503" s="948"/>
      <c r="P503" s="948"/>
      <c r="Q503" s="948"/>
      <c r="R503" s="948"/>
      <c r="S503" s="892"/>
    </row>
    <row r="504" spans="2:19" ht="16.5" customHeight="1">
      <c r="B504" s="963" t="s">
        <v>128</v>
      </c>
      <c r="C504" s="1027"/>
      <c r="D504" s="899"/>
      <c r="E504" s="918">
        <f>E475+E497</f>
        <v>80</v>
      </c>
      <c r="F504" s="882">
        <f>F475+F497</f>
        <v>103</v>
      </c>
      <c r="G504" s="882">
        <f>G475+G497</f>
        <v>119</v>
      </c>
      <c r="H504" s="919">
        <f>H475+H497</f>
        <v>15</v>
      </c>
      <c r="I504" s="991"/>
      <c r="J504" s="902"/>
      <c r="K504" s="903"/>
      <c r="L504" s="903"/>
      <c r="M504" s="903"/>
      <c r="N504" s="903"/>
      <c r="O504" s="903"/>
      <c r="P504" s="903"/>
      <c r="Q504" s="903"/>
      <c r="R504" s="903"/>
      <c r="S504" s="904"/>
    </row>
    <row r="505" spans="1:19" ht="16.5" customHeight="1">
      <c r="A505" s="1020"/>
      <c r="B505" s="955" t="s">
        <v>129</v>
      </c>
      <c r="C505" s="957"/>
      <c r="D505" s="899"/>
      <c r="E505" s="902">
        <f>E506-E504</f>
        <v>63</v>
      </c>
      <c r="F505" s="903">
        <f>F506-F504</f>
        <v>40</v>
      </c>
      <c r="G505" s="903">
        <f>G506-G504</f>
        <v>24</v>
      </c>
      <c r="H505" s="904"/>
      <c r="I505" s="901"/>
      <c r="J505" s="902"/>
      <c r="K505" s="899"/>
      <c r="L505" s="899"/>
      <c r="M505" s="899"/>
      <c r="N505" s="899"/>
      <c r="O505" s="1058"/>
      <c r="P505" s="1058"/>
      <c r="Q505" s="899"/>
      <c r="R505" s="1058"/>
      <c r="S505" s="958"/>
    </row>
    <row r="506" spans="1:19" ht="16.5" customHeight="1" thickBot="1">
      <c r="A506" s="1020"/>
      <c r="B506" s="955" t="s">
        <v>28</v>
      </c>
      <c r="C506" s="957"/>
      <c r="D506" s="899"/>
      <c r="E506" s="920">
        <f>E477+E499</f>
        <v>143</v>
      </c>
      <c r="F506" s="921">
        <f>F477+F499</f>
        <v>143</v>
      </c>
      <c r="G506" s="921">
        <f>G477+G499</f>
        <v>143</v>
      </c>
      <c r="H506" s="922"/>
      <c r="I506" s="921"/>
      <c r="J506" s="902"/>
      <c r="K506" s="899"/>
      <c r="L506" s="899"/>
      <c r="M506" s="899"/>
      <c r="N506" s="899"/>
      <c r="O506" s="903"/>
      <c r="P506" s="903"/>
      <c r="Q506" s="903"/>
      <c r="R506" s="903"/>
      <c r="S506" s="904"/>
    </row>
    <row r="507" spans="1:19" ht="16.5" customHeight="1" thickBot="1">
      <c r="A507" s="1020"/>
      <c r="B507" s="959" t="s">
        <v>130</v>
      </c>
      <c r="C507" s="1042"/>
      <c r="D507" s="1043"/>
      <c r="E507" s="872"/>
      <c r="F507" s="872"/>
      <c r="G507" s="931"/>
      <c r="H507" s="931"/>
      <c r="I507" s="931"/>
      <c r="J507" s="1012"/>
      <c r="K507" s="926"/>
      <c r="L507" s="926"/>
      <c r="M507" s="926"/>
      <c r="N507" s="926"/>
      <c r="O507" s="926"/>
      <c r="P507" s="926"/>
      <c r="Q507" s="926"/>
      <c r="R507" s="926"/>
      <c r="S507" s="962"/>
    </row>
    <row r="508" spans="1:19" ht="16.5" customHeight="1">
      <c r="A508" s="1020"/>
      <c r="B508" s="959"/>
      <c r="C508" s="1042"/>
      <c r="D508" s="1043"/>
      <c r="E508" s="872"/>
      <c r="F508" s="872"/>
      <c r="G508" s="931"/>
      <c r="H508" s="931"/>
      <c r="I508" s="931"/>
      <c r="J508" s="930"/>
      <c r="K508" s="930"/>
      <c r="L508" s="930"/>
      <c r="M508" s="930"/>
      <c r="N508" s="930"/>
      <c r="O508" s="930"/>
      <c r="P508" s="930"/>
      <c r="Q508" s="930"/>
      <c r="R508" s="930"/>
      <c r="S508" s="930"/>
    </row>
    <row r="509" spans="1:19" ht="16.5" customHeight="1" hidden="1">
      <c r="A509" s="1020"/>
      <c r="B509" s="1105" t="s">
        <v>248</v>
      </c>
      <c r="C509" s="1042"/>
      <c r="D509" s="1043"/>
      <c r="E509" s="872"/>
      <c r="F509" s="872"/>
      <c r="G509" s="931"/>
      <c r="H509" s="931"/>
      <c r="I509" s="931"/>
      <c r="J509" s="930"/>
      <c r="K509" s="930"/>
      <c r="L509" s="930"/>
      <c r="M509" s="930"/>
      <c r="N509" s="930"/>
      <c r="O509" s="930"/>
      <c r="P509" s="930"/>
      <c r="Q509" s="930"/>
      <c r="R509" s="930"/>
      <c r="S509" s="930"/>
    </row>
    <row r="510" spans="1:19" ht="16.5" customHeight="1" hidden="1">
      <c r="A510" s="1020"/>
      <c r="B510" s="1105" t="s">
        <v>249</v>
      </c>
      <c r="C510" s="1042"/>
      <c r="D510" s="1043"/>
      <c r="E510" s="872"/>
      <c r="F510" s="872"/>
      <c r="G510" s="931"/>
      <c r="H510" s="931"/>
      <c r="I510" s="931"/>
      <c r="J510" s="930"/>
      <c r="K510" s="930"/>
      <c r="L510" s="930"/>
      <c r="M510" s="930"/>
      <c r="N510" s="930"/>
      <c r="O510" s="930"/>
      <c r="P510" s="930"/>
      <c r="Q510" s="930"/>
      <c r="R510" s="930"/>
      <c r="S510" s="930"/>
    </row>
    <row r="511" spans="1:19" ht="16.5" customHeight="1">
      <c r="A511" s="1020"/>
      <c r="B511" s="1111"/>
      <c r="C511" s="923"/>
      <c r="D511" s="876"/>
      <c r="E511" s="876"/>
      <c r="F511" s="876"/>
      <c r="G511" s="876"/>
      <c r="H511" s="876"/>
      <c r="I511" s="876"/>
      <c r="J511" s="876"/>
      <c r="K511" s="876"/>
      <c r="L511" s="876"/>
      <c r="M511" s="876"/>
      <c r="N511" s="876"/>
      <c r="O511" s="876"/>
      <c r="P511" s="876"/>
      <c r="Q511" s="876"/>
      <c r="R511" s="876"/>
      <c r="S511" s="876"/>
    </row>
    <row r="512" spans="1:19" ht="16.5" customHeight="1">
      <c r="A512" s="1020"/>
      <c r="B512" s="1111"/>
      <c r="C512" s="923"/>
      <c r="D512" s="876"/>
      <c r="E512" s="876"/>
      <c r="F512" s="876"/>
      <c r="G512" s="876"/>
      <c r="H512" s="876"/>
      <c r="I512" s="876"/>
      <c r="J512" s="876"/>
      <c r="K512" s="876"/>
      <c r="L512" s="876"/>
      <c r="M512" s="876"/>
      <c r="N512" s="876"/>
      <c r="O512" s="876"/>
      <c r="P512" s="876"/>
      <c r="Q512" s="876"/>
      <c r="R512" s="876"/>
      <c r="S512" s="876"/>
    </row>
    <row r="513" spans="1:19" ht="16.5" customHeight="1">
      <c r="A513" s="1020"/>
      <c r="B513" s="874"/>
      <c r="C513" s="875"/>
      <c r="D513" s="876"/>
      <c r="E513" s="876"/>
      <c r="F513" s="876"/>
      <c r="G513" s="876"/>
      <c r="H513" s="876"/>
      <c r="I513" s="876"/>
      <c r="J513" s="876"/>
      <c r="K513" s="876"/>
      <c r="L513" s="876"/>
      <c r="M513" s="876"/>
      <c r="N513" s="876"/>
      <c r="O513" s="876"/>
      <c r="P513" s="876"/>
      <c r="Q513" s="876"/>
      <c r="R513" s="876"/>
      <c r="S513" s="876"/>
    </row>
    <row r="514" spans="1:19" ht="16.5" customHeight="1">
      <c r="A514" s="1063"/>
      <c r="B514" s="971" t="s">
        <v>118</v>
      </c>
      <c r="C514" s="973"/>
      <c r="D514" s="872"/>
      <c r="E514" s="872"/>
      <c r="F514" s="872"/>
      <c r="G514" s="872"/>
      <c r="H514" s="872"/>
      <c r="I514" s="872"/>
      <c r="J514" s="872"/>
      <c r="K514" s="872"/>
      <c r="L514" s="872"/>
      <c r="M514" s="872"/>
      <c r="N514" s="872"/>
      <c r="O514" s="872"/>
      <c r="P514" s="872"/>
      <c r="Q514" s="872"/>
      <c r="R514" s="872"/>
      <c r="S514" s="872"/>
    </row>
    <row r="515" spans="1:19" ht="16.5" customHeight="1">
      <c r="A515" s="1063"/>
      <c r="B515" s="971" t="s">
        <v>257</v>
      </c>
      <c r="C515" s="973"/>
      <c r="D515" s="872"/>
      <c r="E515" s="872"/>
      <c r="F515" s="872"/>
      <c r="G515" s="872"/>
      <c r="H515" s="872"/>
      <c r="I515" s="872"/>
      <c r="J515" s="872"/>
      <c r="K515" s="872"/>
      <c r="L515" s="872"/>
      <c r="M515" s="872"/>
      <c r="N515" s="872"/>
      <c r="O515" s="872"/>
      <c r="P515" s="872"/>
      <c r="Q515" s="872"/>
      <c r="R515" s="872"/>
      <c r="S515" s="872"/>
    </row>
    <row r="516" spans="1:19" ht="16.5" customHeight="1">
      <c r="A516" s="1055"/>
      <c r="B516" s="874"/>
      <c r="C516" s="875"/>
      <c r="D516" s="876"/>
      <c r="E516" s="876"/>
      <c r="F516" s="876"/>
      <c r="G516" s="876"/>
      <c r="H516" s="876"/>
      <c r="I516" s="876"/>
      <c r="J516" s="876"/>
      <c r="K516" s="876"/>
      <c r="L516" s="876"/>
      <c r="M516" s="876"/>
      <c r="N516" s="876"/>
      <c r="O516" s="876"/>
      <c r="P516" s="876"/>
      <c r="Q516" s="876"/>
      <c r="R516" s="876"/>
      <c r="S516" s="876"/>
    </row>
    <row r="517" spans="2:19" ht="16.5" customHeight="1">
      <c r="B517" s="870" t="s">
        <v>202</v>
      </c>
      <c r="C517" s="875"/>
      <c r="D517" s="876"/>
      <c r="E517" s="876"/>
      <c r="F517" s="876"/>
      <c r="G517" s="876"/>
      <c r="H517" s="876"/>
      <c r="I517" s="876"/>
      <c r="J517" s="876"/>
      <c r="K517" s="975"/>
      <c r="L517" s="975"/>
      <c r="M517" s="975"/>
      <c r="N517" s="975"/>
      <c r="O517" s="975"/>
      <c r="P517" s="975"/>
      <c r="Q517" s="975"/>
      <c r="R517" s="975"/>
      <c r="S517" s="975"/>
    </row>
    <row r="518" spans="2:19" ht="16.5" customHeight="1">
      <c r="B518" s="874"/>
      <c r="C518" s="875"/>
      <c r="D518" s="876"/>
      <c r="E518" s="876"/>
      <c r="F518" s="876"/>
      <c r="G518" s="876"/>
      <c r="H518" s="876"/>
      <c r="I518" s="876"/>
      <c r="J518" s="876"/>
      <c r="K518" s="876"/>
      <c r="L518" s="876"/>
      <c r="M518" s="876"/>
      <c r="N518" s="876"/>
      <c r="O518" s="876"/>
      <c r="P518" s="876"/>
      <c r="Q518" s="876"/>
      <c r="R518" s="876"/>
      <c r="S518" s="876"/>
    </row>
    <row r="519" spans="2:19" ht="16.5" customHeight="1" thickBot="1">
      <c r="B519" s="870" t="s">
        <v>222</v>
      </c>
      <c r="C519" s="875"/>
      <c r="D519" s="876"/>
      <c r="E519" s="876"/>
      <c r="F519" s="876"/>
      <c r="G519" s="876"/>
      <c r="H519" s="876"/>
      <c r="I519" s="876"/>
      <c r="J519" s="876"/>
      <c r="K519" s="876"/>
      <c r="L519" s="876"/>
      <c r="M519" s="876"/>
      <c r="N519" s="876"/>
      <c r="O519" s="876"/>
      <c r="P519" s="876"/>
      <c r="Q519" s="876"/>
      <c r="R519" s="876"/>
      <c r="S519" s="876"/>
    </row>
    <row r="520" spans="2:19" ht="16.5" customHeight="1">
      <c r="B520" s="874"/>
      <c r="C520" s="879"/>
      <c r="D520" s="880"/>
      <c r="E520" s="1584" t="s">
        <v>86</v>
      </c>
      <c r="F520" s="1585"/>
      <c r="G520" s="1585"/>
      <c r="H520" s="1586"/>
      <c r="I520" s="882"/>
      <c r="J520" s="1581"/>
      <c r="K520" s="1582"/>
      <c r="L520" s="1582"/>
      <c r="M520" s="1582"/>
      <c r="N520" s="1582"/>
      <c r="O520" s="1582"/>
      <c r="P520" s="1582"/>
      <c r="Q520" s="1582"/>
      <c r="R520" s="1582"/>
      <c r="S520" s="1583"/>
    </row>
    <row r="521" spans="2:19" ht="16.5" customHeight="1" thickBot="1">
      <c r="B521" s="870"/>
      <c r="C521" s="884" t="s">
        <v>135</v>
      </c>
      <c r="D521" s="935"/>
      <c r="E521" s="1013" t="s">
        <v>88</v>
      </c>
      <c r="F521" s="994" t="s">
        <v>89</v>
      </c>
      <c r="G521" s="994" t="s">
        <v>90</v>
      </c>
      <c r="H521" s="1112" t="s">
        <v>91</v>
      </c>
      <c r="I521" s="889"/>
      <c r="J521" s="890"/>
      <c r="K521" s="948"/>
      <c r="L521" s="948"/>
      <c r="M521" s="948"/>
      <c r="N521" s="948"/>
      <c r="O521" s="948"/>
      <c r="P521" s="948"/>
      <c r="Q521" s="948"/>
      <c r="R521" s="948"/>
      <c r="S521" s="892"/>
    </row>
    <row r="522" spans="2:19" ht="16.5" customHeight="1">
      <c r="B522" s="874"/>
      <c r="C522" s="1113" t="s">
        <v>203</v>
      </c>
      <c r="D522" s="1009"/>
      <c r="E522" s="979">
        <v>5</v>
      </c>
      <c r="F522" s="896">
        <v>7</v>
      </c>
      <c r="G522" s="896">
        <v>7</v>
      </c>
      <c r="H522" s="896"/>
      <c r="I522" s="898"/>
      <c r="J522" s="956"/>
      <c r="K522" s="899"/>
      <c r="L522" s="899"/>
      <c r="M522" s="899"/>
      <c r="N522" s="899"/>
      <c r="O522" s="899"/>
      <c r="P522" s="899"/>
      <c r="Q522" s="899"/>
      <c r="R522" s="899"/>
      <c r="S522" s="900"/>
    </row>
    <row r="523" spans="2:19" ht="16.5" customHeight="1">
      <c r="B523" s="874"/>
      <c r="C523" s="1034" t="s">
        <v>204</v>
      </c>
      <c r="D523" s="947"/>
      <c r="E523" s="979">
        <v>7</v>
      </c>
      <c r="F523" s="896">
        <v>10</v>
      </c>
      <c r="G523" s="896">
        <v>10</v>
      </c>
      <c r="H523" s="896">
        <v>2</v>
      </c>
      <c r="I523" s="901"/>
      <c r="J523" s="902"/>
      <c r="K523" s="903"/>
      <c r="L523" s="903"/>
      <c r="M523" s="903"/>
      <c r="N523" s="903"/>
      <c r="O523" s="903"/>
      <c r="P523" s="903"/>
      <c r="Q523" s="903"/>
      <c r="R523" s="903"/>
      <c r="S523" s="904"/>
    </row>
    <row r="524" spans="2:19" ht="16.5" customHeight="1">
      <c r="B524" s="874"/>
      <c r="C524" s="1034" t="s">
        <v>205</v>
      </c>
      <c r="D524" s="947"/>
      <c r="E524" s="979">
        <v>8</v>
      </c>
      <c r="F524" s="896">
        <v>17</v>
      </c>
      <c r="G524" s="896">
        <v>17</v>
      </c>
      <c r="H524" s="896"/>
      <c r="I524" s="901"/>
      <c r="J524" s="902"/>
      <c r="K524" s="903"/>
      <c r="L524" s="903"/>
      <c r="M524" s="903"/>
      <c r="N524" s="903"/>
      <c r="O524" s="903"/>
      <c r="P524" s="903"/>
      <c r="Q524" s="903"/>
      <c r="R524" s="903"/>
      <c r="S524" s="904"/>
    </row>
    <row r="525" spans="2:19" ht="16.5" customHeight="1">
      <c r="B525" s="874"/>
      <c r="C525" s="982">
        <v>156</v>
      </c>
      <c r="D525" s="897"/>
      <c r="E525" s="979">
        <v>4</v>
      </c>
      <c r="F525" s="896">
        <v>4</v>
      </c>
      <c r="G525" s="896">
        <v>4</v>
      </c>
      <c r="H525" s="896">
        <v>3</v>
      </c>
      <c r="I525" s="901"/>
      <c r="J525" s="902"/>
      <c r="K525" s="903"/>
      <c r="L525" s="903"/>
      <c r="M525" s="903"/>
      <c r="N525" s="903"/>
      <c r="O525" s="903"/>
      <c r="P525" s="903"/>
      <c r="Q525" s="903"/>
      <c r="R525" s="903"/>
      <c r="S525" s="904"/>
    </row>
    <row r="526" spans="2:19" ht="16.5" customHeight="1">
      <c r="B526" s="874"/>
      <c r="C526" s="982">
        <v>163</v>
      </c>
      <c r="D526" s="897"/>
      <c r="E526" s="979">
        <v>5</v>
      </c>
      <c r="F526" s="896">
        <v>7</v>
      </c>
      <c r="G526" s="896">
        <v>7</v>
      </c>
      <c r="H526" s="896"/>
      <c r="I526" s="901"/>
      <c r="J526" s="902"/>
      <c r="K526" s="903"/>
      <c r="L526" s="903"/>
      <c r="M526" s="903"/>
      <c r="N526" s="903"/>
      <c r="O526" s="903"/>
      <c r="P526" s="903"/>
      <c r="Q526" s="903"/>
      <c r="R526" s="903"/>
      <c r="S526" s="904"/>
    </row>
    <row r="527" spans="2:19" ht="16.5" customHeight="1">
      <c r="B527" s="874"/>
      <c r="C527" s="982" t="s">
        <v>181</v>
      </c>
      <c r="D527" s="897"/>
      <c r="E527" s="979">
        <v>8</v>
      </c>
      <c r="F527" s="896">
        <v>8</v>
      </c>
      <c r="G527" s="896">
        <v>9</v>
      </c>
      <c r="H527" s="896"/>
      <c r="I527" s="901"/>
      <c r="J527" s="902"/>
      <c r="K527" s="903"/>
      <c r="L527" s="903"/>
      <c r="M527" s="903"/>
      <c r="N527" s="903"/>
      <c r="O527" s="903"/>
      <c r="P527" s="903"/>
      <c r="Q527" s="903"/>
      <c r="R527" s="903"/>
      <c r="S527" s="904"/>
    </row>
    <row r="528" spans="2:19" ht="16.5" customHeight="1">
      <c r="B528" s="874"/>
      <c r="C528" s="982">
        <v>166</v>
      </c>
      <c r="D528" s="897"/>
      <c r="E528" s="979">
        <v>1</v>
      </c>
      <c r="F528" s="896">
        <v>2</v>
      </c>
      <c r="G528" s="896">
        <v>2</v>
      </c>
      <c r="H528" s="896"/>
      <c r="I528" s="901"/>
      <c r="J528" s="902"/>
      <c r="K528" s="903"/>
      <c r="L528" s="903"/>
      <c r="M528" s="903"/>
      <c r="N528" s="903"/>
      <c r="O528" s="903"/>
      <c r="P528" s="903"/>
      <c r="Q528" s="903"/>
      <c r="R528" s="903"/>
      <c r="S528" s="904"/>
    </row>
    <row r="529" spans="2:19" ht="16.5" customHeight="1">
      <c r="B529" s="874"/>
      <c r="C529" s="982">
        <v>224</v>
      </c>
      <c r="D529" s="897"/>
      <c r="E529" s="979">
        <v>4</v>
      </c>
      <c r="F529" s="896">
        <v>5</v>
      </c>
      <c r="G529" s="896">
        <v>6</v>
      </c>
      <c r="H529" s="896"/>
      <c r="I529" s="901"/>
      <c r="J529" s="902"/>
      <c r="K529" s="903"/>
      <c r="L529" s="903"/>
      <c r="M529" s="903"/>
      <c r="N529" s="903"/>
      <c r="O529" s="903"/>
      <c r="P529" s="903"/>
      <c r="Q529" s="903"/>
      <c r="R529" s="903"/>
      <c r="S529" s="904"/>
    </row>
    <row r="530" spans="2:19" ht="16.5" customHeight="1">
      <c r="B530" s="874"/>
      <c r="C530" s="982" t="s">
        <v>206</v>
      </c>
      <c r="D530" s="897"/>
      <c r="E530" s="979">
        <v>7</v>
      </c>
      <c r="F530" s="896">
        <v>7</v>
      </c>
      <c r="G530" s="896">
        <v>7</v>
      </c>
      <c r="H530" s="896"/>
      <c r="I530" s="901"/>
      <c r="J530" s="902"/>
      <c r="K530" s="903"/>
      <c r="L530" s="903"/>
      <c r="M530" s="903"/>
      <c r="N530" s="903"/>
      <c r="O530" s="903"/>
      <c r="P530" s="903"/>
      <c r="Q530" s="903"/>
      <c r="R530" s="903"/>
      <c r="S530" s="904"/>
    </row>
    <row r="531" spans="2:19" ht="16.5" customHeight="1">
      <c r="B531" s="874"/>
      <c r="C531" s="982">
        <v>233</v>
      </c>
      <c r="D531" s="897"/>
      <c r="E531" s="979">
        <v>9</v>
      </c>
      <c r="F531" s="896">
        <v>9</v>
      </c>
      <c r="G531" s="896">
        <v>9</v>
      </c>
      <c r="H531" s="896"/>
      <c r="I531" s="901"/>
      <c r="J531" s="902"/>
      <c r="K531" s="903"/>
      <c r="L531" s="903"/>
      <c r="M531" s="903"/>
      <c r="N531" s="903"/>
      <c r="O531" s="903"/>
      <c r="P531" s="903"/>
      <c r="Q531" s="903"/>
      <c r="R531" s="903"/>
      <c r="S531" s="904"/>
    </row>
    <row r="532" spans="2:19" ht="16.5" customHeight="1">
      <c r="B532" s="874"/>
      <c r="C532" s="982" t="s">
        <v>207</v>
      </c>
      <c r="D532" s="897"/>
      <c r="E532" s="979">
        <v>9</v>
      </c>
      <c r="F532" s="896">
        <v>8</v>
      </c>
      <c r="G532" s="896">
        <v>8</v>
      </c>
      <c r="H532" s="896"/>
      <c r="I532" s="901"/>
      <c r="J532" s="902"/>
      <c r="K532" s="903"/>
      <c r="L532" s="903"/>
      <c r="M532" s="903"/>
      <c r="N532" s="903"/>
      <c r="O532" s="903"/>
      <c r="P532" s="903"/>
      <c r="Q532" s="903"/>
      <c r="R532" s="903"/>
      <c r="S532" s="904"/>
    </row>
    <row r="533" spans="2:19" ht="16.5" customHeight="1" hidden="1">
      <c r="B533" s="874"/>
      <c r="C533" s="982"/>
      <c r="D533" s="897"/>
      <c r="E533" s="979"/>
      <c r="F533" s="896"/>
      <c r="G533" s="896"/>
      <c r="H533" s="896"/>
      <c r="I533" s="901"/>
      <c r="J533" s="902"/>
      <c r="K533" s="903"/>
      <c r="L533" s="903"/>
      <c r="M533" s="903"/>
      <c r="N533" s="903"/>
      <c r="O533" s="903"/>
      <c r="P533" s="903"/>
      <c r="Q533" s="903"/>
      <c r="R533" s="903"/>
      <c r="S533" s="904"/>
    </row>
    <row r="534" spans="2:19" ht="16.5" customHeight="1" hidden="1">
      <c r="B534" s="874"/>
      <c r="C534" s="982"/>
      <c r="D534" s="897"/>
      <c r="E534" s="979"/>
      <c r="F534" s="896"/>
      <c r="G534" s="896"/>
      <c r="H534" s="896"/>
      <c r="I534" s="901"/>
      <c r="J534" s="902"/>
      <c r="K534" s="903"/>
      <c r="L534" s="903"/>
      <c r="M534" s="903"/>
      <c r="N534" s="903"/>
      <c r="O534" s="903"/>
      <c r="P534" s="903"/>
      <c r="Q534" s="903"/>
      <c r="R534" s="903"/>
      <c r="S534" s="904"/>
    </row>
    <row r="535" spans="2:19" ht="16.5" customHeight="1" hidden="1">
      <c r="B535" s="874"/>
      <c r="C535" s="982"/>
      <c r="D535" s="897"/>
      <c r="E535" s="979"/>
      <c r="F535" s="896"/>
      <c r="G535" s="896"/>
      <c r="H535" s="896"/>
      <c r="I535" s="901"/>
      <c r="J535" s="902"/>
      <c r="K535" s="903"/>
      <c r="L535" s="903"/>
      <c r="M535" s="903"/>
      <c r="N535" s="903"/>
      <c r="O535" s="903"/>
      <c r="P535" s="903"/>
      <c r="Q535" s="903"/>
      <c r="R535" s="903"/>
      <c r="S535" s="904"/>
    </row>
    <row r="536" spans="2:19" ht="16.5" customHeight="1" hidden="1">
      <c r="B536" s="874"/>
      <c r="C536" s="982"/>
      <c r="D536" s="897"/>
      <c r="E536" s="979"/>
      <c r="F536" s="896"/>
      <c r="G536" s="896"/>
      <c r="H536" s="896"/>
      <c r="I536" s="901"/>
      <c r="J536" s="902"/>
      <c r="K536" s="903"/>
      <c r="L536" s="903"/>
      <c r="M536" s="903"/>
      <c r="N536" s="903"/>
      <c r="O536" s="903"/>
      <c r="P536" s="903"/>
      <c r="Q536" s="903"/>
      <c r="R536" s="903"/>
      <c r="S536" s="904"/>
    </row>
    <row r="537" spans="2:19" ht="16.5" customHeight="1" hidden="1">
      <c r="B537" s="874"/>
      <c r="C537" s="982"/>
      <c r="D537" s="897"/>
      <c r="E537" s="979"/>
      <c r="F537" s="896"/>
      <c r="G537" s="896"/>
      <c r="H537" s="896"/>
      <c r="I537" s="983"/>
      <c r="J537" s="902"/>
      <c r="K537" s="903"/>
      <c r="L537" s="903"/>
      <c r="M537" s="903"/>
      <c r="N537" s="903"/>
      <c r="O537" s="903"/>
      <c r="P537" s="903"/>
      <c r="Q537" s="903"/>
      <c r="R537" s="903"/>
      <c r="S537" s="904"/>
    </row>
    <row r="538" spans="2:19" ht="16.5" customHeight="1" thickBot="1">
      <c r="B538" s="874"/>
      <c r="C538" s="984"/>
      <c r="D538" s="950"/>
      <c r="E538" s="985"/>
      <c r="F538" s="906"/>
      <c r="G538" s="906"/>
      <c r="H538" s="906"/>
      <c r="I538" s="983"/>
      <c r="J538" s="902"/>
      <c r="K538" s="903"/>
      <c r="L538" s="903"/>
      <c r="M538" s="903"/>
      <c r="N538" s="903"/>
      <c r="O538" s="903"/>
      <c r="P538" s="903"/>
      <c r="Q538" s="903"/>
      <c r="R538" s="903"/>
      <c r="S538" s="904"/>
    </row>
    <row r="539" spans="2:19" ht="16.5" customHeight="1">
      <c r="B539" s="870" t="s">
        <v>128</v>
      </c>
      <c r="C539" s="917"/>
      <c r="D539" s="899" t="s">
        <v>151</v>
      </c>
      <c r="E539" s="918">
        <f>SUM(E522:E538)+E555</f>
        <v>67</v>
      </c>
      <c r="F539" s="882">
        <f>SUM(F522:F538)+F555</f>
        <v>84</v>
      </c>
      <c r="G539" s="882">
        <f>SUM(G522:G538)+G555</f>
        <v>86</v>
      </c>
      <c r="H539" s="919">
        <f>SUM(H522:H538)</f>
        <v>5</v>
      </c>
      <c r="I539" s="882"/>
      <c r="J539" s="902"/>
      <c r="K539" s="903"/>
      <c r="L539" s="903"/>
      <c r="M539" s="903"/>
      <c r="N539" s="903"/>
      <c r="O539" s="903"/>
      <c r="P539" s="903"/>
      <c r="Q539" s="903"/>
      <c r="R539" s="903"/>
      <c r="S539" s="904"/>
    </row>
    <row r="540" spans="2:19" ht="16.5" customHeight="1">
      <c r="B540" s="870" t="s">
        <v>129</v>
      </c>
      <c r="C540" s="917"/>
      <c r="D540" s="876"/>
      <c r="E540" s="902">
        <f>E541-E539</f>
        <v>36</v>
      </c>
      <c r="F540" s="903">
        <f>F541-F539</f>
        <v>19</v>
      </c>
      <c r="G540" s="903">
        <f>G541-G539</f>
        <v>17</v>
      </c>
      <c r="H540" s="904"/>
      <c r="I540" s="903"/>
      <c r="J540" s="902"/>
      <c r="K540" s="903"/>
      <c r="L540" s="903"/>
      <c r="M540" s="903"/>
      <c r="N540" s="903"/>
      <c r="O540" s="903"/>
      <c r="P540" s="903"/>
      <c r="Q540" s="903"/>
      <c r="R540" s="903"/>
      <c r="S540" s="904"/>
    </row>
    <row r="541" spans="2:19" ht="16.5" customHeight="1" thickBot="1">
      <c r="B541" s="870" t="s">
        <v>28</v>
      </c>
      <c r="C541" s="917"/>
      <c r="D541" s="899"/>
      <c r="E541" s="920">
        <f>MAX($E$539:$G$539)*0.2+MAX($E$539:$G$539)</f>
        <v>103</v>
      </c>
      <c r="F541" s="921">
        <f>MAX($E$539:$G$539)*0.2+MAX($E$539:$G$539)</f>
        <v>103</v>
      </c>
      <c r="G541" s="921">
        <f>MAX($E$539:$G$539)*0.2+MAX($E$539:$G$539)</f>
        <v>103</v>
      </c>
      <c r="H541" s="922"/>
      <c r="I541" s="921"/>
      <c r="J541" s="902"/>
      <c r="K541" s="899"/>
      <c r="L541" s="903"/>
      <c r="M541" s="899"/>
      <c r="N541" s="899"/>
      <c r="O541" s="899"/>
      <c r="P541" s="899"/>
      <c r="Q541" s="903"/>
      <c r="R541" s="903"/>
      <c r="S541" s="904"/>
    </row>
    <row r="542" spans="2:19" ht="16.5" customHeight="1" thickBot="1">
      <c r="B542" s="870" t="s">
        <v>130</v>
      </c>
      <c r="C542" s="923"/>
      <c r="D542" s="903"/>
      <c r="E542" s="903"/>
      <c r="F542" s="903"/>
      <c r="G542" s="903"/>
      <c r="H542" s="903"/>
      <c r="I542" s="903"/>
      <c r="J542" s="1012"/>
      <c r="K542" s="926"/>
      <c r="L542" s="926"/>
      <c r="M542" s="926"/>
      <c r="N542" s="926"/>
      <c r="O542" s="926"/>
      <c r="P542" s="926"/>
      <c r="Q542" s="926"/>
      <c r="R542" s="926"/>
      <c r="S542" s="929"/>
    </row>
    <row r="543" spans="2:19" ht="16.5" customHeight="1">
      <c r="B543" s="874"/>
      <c r="C543" s="923"/>
      <c r="D543" s="903"/>
      <c r="E543" s="903"/>
      <c r="F543" s="903"/>
      <c r="G543" s="903"/>
      <c r="H543" s="903"/>
      <c r="I543" s="903"/>
      <c r="J543" s="876"/>
      <c r="K543" s="876"/>
      <c r="L543" s="876"/>
      <c r="M543" s="876"/>
      <c r="N543" s="876"/>
      <c r="O543" s="876"/>
      <c r="P543" s="876"/>
      <c r="Q543" s="876"/>
      <c r="R543" s="876"/>
      <c r="S543" s="876"/>
    </row>
    <row r="544" spans="2:19" ht="16.5" customHeight="1">
      <c r="B544" s="870"/>
      <c r="C544" s="923"/>
      <c r="D544" s="903"/>
      <c r="E544" s="903"/>
      <c r="F544" s="903"/>
      <c r="G544" s="903"/>
      <c r="H544" s="903"/>
      <c r="I544" s="903"/>
      <c r="J544" s="876"/>
      <c r="K544" s="876"/>
      <c r="L544" s="876"/>
      <c r="M544" s="876"/>
      <c r="N544" s="876"/>
      <c r="O544" s="876"/>
      <c r="P544" s="876"/>
      <c r="Q544" s="876"/>
      <c r="R544" s="876"/>
      <c r="S544" s="876"/>
    </row>
    <row r="545" spans="2:19" ht="16.5" customHeight="1" thickBot="1">
      <c r="B545" s="870" t="s">
        <v>250</v>
      </c>
      <c r="C545" s="923"/>
      <c r="D545" s="903"/>
      <c r="E545" s="903"/>
      <c r="F545" s="903"/>
      <c r="G545" s="903"/>
      <c r="H545" s="903"/>
      <c r="I545" s="903"/>
      <c r="J545" s="876"/>
      <c r="K545" s="876"/>
      <c r="L545" s="876"/>
      <c r="M545" s="876"/>
      <c r="N545" s="876"/>
      <c r="O545" s="876"/>
      <c r="P545" s="876"/>
      <c r="Q545" s="876"/>
      <c r="R545" s="876"/>
      <c r="S545" s="876"/>
    </row>
    <row r="546" spans="1:19" ht="16.5" customHeight="1" thickBot="1">
      <c r="A546" s="1055"/>
      <c r="B546" s="1587" t="s">
        <v>132</v>
      </c>
      <c r="C546" s="1588"/>
      <c r="D546" s="1588"/>
      <c r="E546" s="1588"/>
      <c r="F546" s="1588"/>
      <c r="G546" s="1588"/>
      <c r="H546" s="1588"/>
      <c r="I546" s="1588"/>
      <c r="J546" s="1588"/>
      <c r="K546" s="1588"/>
      <c r="L546" s="1588"/>
      <c r="M546" s="1588"/>
      <c r="N546" s="1588"/>
      <c r="O546" s="1588"/>
      <c r="P546" s="1588"/>
      <c r="Q546" s="1588"/>
      <c r="R546" s="1588"/>
      <c r="S546" s="1588"/>
    </row>
    <row r="547" spans="2:19" ht="16.5" customHeight="1" hidden="1" thickBot="1">
      <c r="B547" s="870"/>
      <c r="C547" s="1578" t="s">
        <v>134</v>
      </c>
      <c r="D547" s="1579"/>
      <c r="E547" s="1579"/>
      <c r="F547" s="1579"/>
      <c r="G547" s="1579"/>
      <c r="H547" s="1579"/>
      <c r="I547" s="1579"/>
      <c r="J547" s="1579"/>
      <c r="K547" s="1579"/>
      <c r="L547" s="1579"/>
      <c r="M547" s="1579"/>
      <c r="N547" s="1579"/>
      <c r="O547" s="1579"/>
      <c r="P547" s="1579"/>
      <c r="Q547" s="1579"/>
      <c r="R547" s="1579"/>
      <c r="S547" s="1580"/>
    </row>
    <row r="548" spans="2:19" ht="16.5" customHeight="1" hidden="1" thickBot="1">
      <c r="B548" s="964"/>
      <c r="C548" s="1593" t="s">
        <v>230</v>
      </c>
      <c r="D548" s="1594"/>
      <c r="E548" s="1594"/>
      <c r="F548" s="1594"/>
      <c r="G548" s="1594"/>
      <c r="H548" s="1594"/>
      <c r="I548" s="1594"/>
      <c r="J548" s="1594"/>
      <c r="K548" s="1594"/>
      <c r="L548" s="1594"/>
      <c r="M548" s="1594"/>
      <c r="N548" s="1594"/>
      <c r="O548" s="1594"/>
      <c r="P548" s="1594"/>
      <c r="Q548" s="1594"/>
      <c r="R548" s="1594"/>
      <c r="S548" s="1595"/>
    </row>
    <row r="549" spans="2:19" ht="15.75" hidden="1" thickBot="1">
      <c r="B549" s="933"/>
      <c r="C549" s="942"/>
      <c r="D549" s="942"/>
      <c r="E549" s="942"/>
      <c r="F549" s="942"/>
      <c r="G549" s="942"/>
      <c r="H549" s="942"/>
      <c r="I549" s="942"/>
      <c r="J549" s="942"/>
      <c r="K549" s="942"/>
      <c r="L549" s="942"/>
      <c r="M549" s="942"/>
      <c r="N549" s="942"/>
      <c r="O549" s="942"/>
      <c r="P549" s="942"/>
      <c r="Q549" s="942"/>
      <c r="R549" s="942"/>
      <c r="S549" s="942"/>
    </row>
    <row r="550" spans="2:19" ht="15.75" hidden="1" thickBot="1">
      <c r="B550" s="989"/>
      <c r="C550" s="879"/>
      <c r="D550" s="880"/>
      <c r="E550" s="1584" t="s">
        <v>86</v>
      </c>
      <c r="F550" s="1585"/>
      <c r="G550" s="1585"/>
      <c r="H550" s="1586"/>
      <c r="I550" s="882"/>
      <c r="J550" s="1581"/>
      <c r="K550" s="1582"/>
      <c r="L550" s="1582"/>
      <c r="M550" s="1582"/>
      <c r="N550" s="1582"/>
      <c r="O550" s="1582"/>
      <c r="P550" s="1582"/>
      <c r="Q550" s="1582"/>
      <c r="R550" s="1582"/>
      <c r="S550" s="1583"/>
    </row>
    <row r="551" spans="2:19" ht="15.75" hidden="1" thickBot="1">
      <c r="B551" s="870"/>
      <c r="C551" s="884" t="s">
        <v>135</v>
      </c>
      <c r="D551" s="935"/>
      <c r="E551" s="886" t="s">
        <v>88</v>
      </c>
      <c r="F551" s="887" t="s">
        <v>89</v>
      </c>
      <c r="G551" s="887" t="s">
        <v>90</v>
      </c>
      <c r="H551" s="888" t="s">
        <v>91</v>
      </c>
      <c r="I551" s="889"/>
      <c r="J551" s="890"/>
      <c r="K551" s="948"/>
      <c r="L551" s="948"/>
      <c r="M551" s="948"/>
      <c r="N551" s="948"/>
      <c r="O551" s="948"/>
      <c r="P551" s="948"/>
      <c r="Q551" s="948"/>
      <c r="R551" s="948"/>
      <c r="S551" s="892"/>
    </row>
    <row r="552" spans="2:19" ht="15.75" hidden="1" thickBot="1">
      <c r="B552" s="874"/>
      <c r="C552" s="1114">
        <v>163</v>
      </c>
      <c r="D552" s="1110" t="s">
        <v>151</v>
      </c>
      <c r="E552" s="895"/>
      <c r="F552" s="896"/>
      <c r="G552" s="896"/>
      <c r="H552" s="897"/>
      <c r="I552" s="898"/>
      <c r="J552" s="956"/>
      <c r="K552" s="899"/>
      <c r="L552" s="899"/>
      <c r="M552" s="899"/>
      <c r="N552" s="899"/>
      <c r="O552" s="899"/>
      <c r="P552" s="899"/>
      <c r="Q552" s="899"/>
      <c r="R552" s="899"/>
      <c r="S552" s="900"/>
    </row>
    <row r="553" spans="2:19" ht="15" hidden="1">
      <c r="B553" s="874"/>
      <c r="C553" s="1115">
        <v>653</v>
      </c>
      <c r="D553" s="904" t="s">
        <v>160</v>
      </c>
      <c r="E553" s="905"/>
      <c r="F553" s="906"/>
      <c r="G553" s="906"/>
      <c r="H553" s="907"/>
      <c r="I553" s="903"/>
      <c r="J553" s="956"/>
      <c r="K553" s="899"/>
      <c r="L553" s="899"/>
      <c r="M553" s="899"/>
      <c r="N553" s="899"/>
      <c r="O553" s="899"/>
      <c r="P553" s="899"/>
      <c r="Q553" s="899"/>
      <c r="R553" s="899"/>
      <c r="S553" s="900"/>
    </row>
    <row r="554" spans="2:19" ht="15.75" hidden="1" thickBot="1">
      <c r="B554" s="874"/>
      <c r="C554" s="1002" t="s">
        <v>184</v>
      </c>
      <c r="D554" s="1003" t="s">
        <v>162</v>
      </c>
      <c r="E554" s="953"/>
      <c r="F554" s="954"/>
      <c r="G554" s="954"/>
      <c r="H554" s="950"/>
      <c r="I554" s="908"/>
      <c r="J554" s="956"/>
      <c r="K554" s="899"/>
      <c r="L554" s="899"/>
      <c r="M554" s="899"/>
      <c r="N554" s="899"/>
      <c r="O554" s="899"/>
      <c r="P554" s="899"/>
      <c r="Q554" s="899"/>
      <c r="R554" s="899"/>
      <c r="S554" s="900"/>
    </row>
    <row r="555" spans="2:19" ht="15.75" hidden="1" thickBot="1">
      <c r="B555" s="973" t="s">
        <v>28</v>
      </c>
      <c r="C555" s="923"/>
      <c r="D555" s="903"/>
      <c r="E555" s="920">
        <f>SUM(E552:E554)</f>
        <v>0</v>
      </c>
      <c r="F555" s="921">
        <f>SUM(F552:F554)</f>
        <v>0</v>
      </c>
      <c r="G555" s="921">
        <f>SUM(G552:G554)</f>
        <v>0</v>
      </c>
      <c r="H555" s="922">
        <v>0</v>
      </c>
      <c r="I555" s="921"/>
      <c r="J555" s="902"/>
      <c r="K555" s="903"/>
      <c r="L555" s="903"/>
      <c r="M555" s="903"/>
      <c r="N555" s="903"/>
      <c r="O555" s="903"/>
      <c r="P555" s="903"/>
      <c r="Q555" s="903"/>
      <c r="R555" s="903"/>
      <c r="S555" s="904"/>
    </row>
    <row r="556" spans="2:19" ht="15.75" hidden="1" thickBot="1">
      <c r="B556" s="973"/>
      <c r="C556" s="923"/>
      <c r="D556" s="903"/>
      <c r="E556" s="903"/>
      <c r="F556" s="903"/>
      <c r="G556" s="903"/>
      <c r="H556" s="903"/>
      <c r="I556" s="903"/>
      <c r="J556" s="920"/>
      <c r="K556" s="921"/>
      <c r="L556" s="921"/>
      <c r="M556" s="921"/>
      <c r="N556" s="921"/>
      <c r="O556" s="921"/>
      <c r="P556" s="921"/>
      <c r="Q556" s="921"/>
      <c r="R556" s="921"/>
      <c r="S556" s="922"/>
    </row>
    <row r="557" spans="2:19" ht="15">
      <c r="B557" s="973"/>
      <c r="C557" s="923"/>
      <c r="D557" s="903"/>
      <c r="E557" s="903"/>
      <c r="F557" s="903"/>
      <c r="G557" s="903"/>
      <c r="H557" s="903"/>
      <c r="I557" s="903"/>
      <c r="J557" s="903"/>
      <c r="K557" s="903"/>
      <c r="L557" s="903"/>
      <c r="M557" s="903"/>
      <c r="N557" s="903"/>
      <c r="O557" s="903"/>
      <c r="P557" s="903"/>
      <c r="Q557" s="903"/>
      <c r="R557" s="903"/>
      <c r="S557" s="903"/>
    </row>
    <row r="558" spans="2:19" ht="15.75" thickBot="1">
      <c r="B558" s="959" t="s">
        <v>251</v>
      </c>
      <c r="C558" s="923"/>
      <c r="D558" s="903"/>
      <c r="E558" s="903"/>
      <c r="F558" s="903"/>
      <c r="G558" s="903"/>
      <c r="H558" s="903"/>
      <c r="I558" s="903"/>
      <c r="J558" s="903"/>
      <c r="K558" s="903"/>
      <c r="L558" s="903"/>
      <c r="M558" s="903"/>
      <c r="N558" s="903"/>
      <c r="O558" s="903"/>
      <c r="P558" s="903"/>
      <c r="Q558" s="903"/>
      <c r="R558" s="903"/>
      <c r="S558" s="903"/>
    </row>
    <row r="559" spans="2:19" ht="15.75" hidden="1" thickBot="1">
      <c r="B559" s="874"/>
      <c r="C559" s="917"/>
      <c r="D559" s="899"/>
      <c r="E559" s="903"/>
      <c r="F559" s="903"/>
      <c r="G559" s="903"/>
      <c r="H559" s="903"/>
      <c r="I559" s="903"/>
      <c r="J559" s="972"/>
      <c r="K559" s="972"/>
      <c r="L559" s="972"/>
      <c r="M559" s="972"/>
      <c r="N559" s="972"/>
      <c r="O559" s="972"/>
      <c r="P559" s="972"/>
      <c r="Q559" s="972"/>
      <c r="R559" s="972"/>
      <c r="S559" s="972"/>
    </row>
    <row r="560" spans="2:19" ht="15.75" thickBot="1">
      <c r="B560" s="1027"/>
      <c r="C560" s="879"/>
      <c r="D560" s="883"/>
      <c r="E560" s="1584" t="s">
        <v>86</v>
      </c>
      <c r="F560" s="1585"/>
      <c r="G560" s="1585"/>
      <c r="H560" s="1586"/>
      <c r="I560" s="882"/>
      <c r="J560" s="1581"/>
      <c r="K560" s="1582"/>
      <c r="L560" s="1582"/>
      <c r="M560" s="1582"/>
      <c r="N560" s="1582"/>
      <c r="O560" s="1582"/>
      <c r="P560" s="1582"/>
      <c r="Q560" s="1582"/>
      <c r="R560" s="1582"/>
      <c r="S560" s="1583"/>
    </row>
    <row r="561" spans="2:19" ht="15.75" thickBot="1">
      <c r="B561" s="959"/>
      <c r="C561" s="884" t="s">
        <v>135</v>
      </c>
      <c r="D561" s="885"/>
      <c r="E561" s="886" t="s">
        <v>88</v>
      </c>
      <c r="F561" s="887" t="s">
        <v>89</v>
      </c>
      <c r="G561" s="887" t="s">
        <v>90</v>
      </c>
      <c r="H561" s="888" t="s">
        <v>91</v>
      </c>
      <c r="I561" s="889"/>
      <c r="J561" s="890"/>
      <c r="K561" s="948"/>
      <c r="L561" s="948"/>
      <c r="M561" s="948"/>
      <c r="N561" s="948"/>
      <c r="O561" s="948"/>
      <c r="P561" s="948"/>
      <c r="Q561" s="948"/>
      <c r="R561" s="948"/>
      <c r="S561" s="892"/>
    </row>
    <row r="562" spans="2:19" ht="15" hidden="1">
      <c r="B562" s="1044"/>
      <c r="C562" s="1116">
        <v>750</v>
      </c>
      <c r="D562" s="882"/>
      <c r="E562" s="1007"/>
      <c r="F562" s="1008"/>
      <c r="G562" s="1008"/>
      <c r="H562" s="1009"/>
      <c r="I562" s="991"/>
      <c r="J562" s="956"/>
      <c r="K562" s="899"/>
      <c r="L562" s="899"/>
      <c r="M562" s="899"/>
      <c r="N562" s="899"/>
      <c r="O562" s="899"/>
      <c r="P562" s="899"/>
      <c r="Q562" s="899"/>
      <c r="R562" s="899"/>
      <c r="S562" s="900"/>
    </row>
    <row r="563" spans="2:19" ht="15.75" thickBot="1">
      <c r="B563" s="1044"/>
      <c r="C563" s="1002">
        <v>761</v>
      </c>
      <c r="D563" s="908"/>
      <c r="E563" s="953">
        <v>6</v>
      </c>
      <c r="F563" s="954">
        <v>8</v>
      </c>
      <c r="G563" s="954">
        <v>8</v>
      </c>
      <c r="H563" s="950"/>
      <c r="I563" s="903"/>
      <c r="J563" s="956"/>
      <c r="K563" s="899"/>
      <c r="L563" s="899"/>
      <c r="M563" s="899"/>
      <c r="N563" s="899"/>
      <c r="O563" s="899"/>
      <c r="P563" s="899"/>
      <c r="Q563" s="899"/>
      <c r="R563" s="899"/>
      <c r="S563" s="900"/>
    </row>
    <row r="564" spans="2:19" ht="15">
      <c r="B564" s="963" t="s">
        <v>128</v>
      </c>
      <c r="C564" s="923"/>
      <c r="D564" s="903"/>
      <c r="E564" s="918">
        <f>SUM(E562:E563)</f>
        <v>6</v>
      </c>
      <c r="F564" s="882">
        <f>SUM(F562:F563)</f>
        <v>8</v>
      </c>
      <c r="G564" s="882">
        <f>SUM(G562:G563)</f>
        <v>8</v>
      </c>
      <c r="H564" s="919"/>
      <c r="I564" s="903"/>
      <c r="J564" s="956"/>
      <c r="K564" s="899"/>
      <c r="L564" s="899"/>
      <c r="M564" s="899"/>
      <c r="N564" s="899"/>
      <c r="O564" s="899"/>
      <c r="P564" s="899"/>
      <c r="Q564" s="899"/>
      <c r="R564" s="899"/>
      <c r="S564" s="900"/>
    </row>
    <row r="565" spans="2:19" ht="15">
      <c r="B565" s="955" t="s">
        <v>129</v>
      </c>
      <c r="C565" s="957"/>
      <c r="D565" s="899"/>
      <c r="E565" s="902">
        <f>E566-E564</f>
        <v>4</v>
      </c>
      <c r="F565" s="903">
        <f>F566-F564</f>
        <v>2</v>
      </c>
      <c r="G565" s="903">
        <f>G566-G564</f>
        <v>2</v>
      </c>
      <c r="H565" s="904"/>
      <c r="I565" s="903"/>
      <c r="J565" s="902"/>
      <c r="K565" s="903"/>
      <c r="L565" s="903"/>
      <c r="M565" s="903"/>
      <c r="N565" s="903"/>
      <c r="O565" s="903"/>
      <c r="P565" s="903"/>
      <c r="Q565" s="903"/>
      <c r="R565" s="903"/>
      <c r="S565" s="904"/>
    </row>
    <row r="566" spans="2:19" ht="15.75" thickBot="1">
      <c r="B566" s="955" t="s">
        <v>28</v>
      </c>
      <c r="C566" s="957"/>
      <c r="D566" s="899"/>
      <c r="E566" s="920">
        <f>MAX($E$564:$G$564)*0.2+MAX($E$564:$G$564)</f>
        <v>10</v>
      </c>
      <c r="F566" s="921">
        <f>MAX($E$564:$G$564)*0.2+MAX($E$564:$G$564)</f>
        <v>10</v>
      </c>
      <c r="G566" s="921">
        <f>MAX($E$564:$G$564)*0.2+MAX($E$564:$G$564)</f>
        <v>10</v>
      </c>
      <c r="H566" s="922"/>
      <c r="I566" s="921"/>
      <c r="J566" s="902"/>
      <c r="K566" s="903"/>
      <c r="L566" s="903"/>
      <c r="M566" s="903"/>
      <c r="N566" s="903"/>
      <c r="O566" s="903"/>
      <c r="P566" s="903"/>
      <c r="Q566" s="903"/>
      <c r="R566" s="903"/>
      <c r="S566" s="904"/>
    </row>
    <row r="567" spans="2:19" ht="15.75" thickBot="1">
      <c r="B567" s="1027"/>
      <c r="C567" s="917"/>
      <c r="D567" s="899"/>
      <c r="E567" s="903"/>
      <c r="F567" s="903"/>
      <c r="G567" s="903"/>
      <c r="H567" s="903"/>
      <c r="I567" s="903"/>
      <c r="J567" s="960"/>
      <c r="K567" s="961"/>
      <c r="L567" s="961"/>
      <c r="M567" s="961"/>
      <c r="N567" s="961"/>
      <c r="O567" s="961"/>
      <c r="P567" s="928"/>
      <c r="Q567" s="928"/>
      <c r="R567" s="928"/>
      <c r="S567" s="929"/>
    </row>
    <row r="568" spans="2:19" ht="15.75" thickBot="1">
      <c r="B568" s="963" t="s">
        <v>252</v>
      </c>
      <c r="C568" s="917"/>
      <c r="D568" s="899"/>
      <c r="E568" s="903"/>
      <c r="F568" s="903"/>
      <c r="G568" s="903"/>
      <c r="H568" s="903"/>
      <c r="I568" s="903"/>
      <c r="J568" s="876"/>
      <c r="K568" s="972"/>
      <c r="L568" s="972"/>
      <c r="M568" s="972"/>
      <c r="N568" s="972"/>
      <c r="O568" s="972"/>
      <c r="P568" s="972"/>
      <c r="Q568" s="972"/>
      <c r="R568" s="972"/>
      <c r="S568" s="1103"/>
    </row>
    <row r="569" spans="2:19" ht="15.75" thickBot="1">
      <c r="B569" s="1027"/>
      <c r="C569" s="966"/>
      <c r="D569" s="966"/>
      <c r="E569" s="1578" t="s">
        <v>138</v>
      </c>
      <c r="F569" s="1579"/>
      <c r="G569" s="1579"/>
      <c r="H569" s="1580"/>
      <c r="I569" s="882"/>
      <c r="J569" s="1581"/>
      <c r="K569" s="1582"/>
      <c r="L569" s="1582"/>
      <c r="M569" s="1582"/>
      <c r="N569" s="1582"/>
      <c r="O569" s="1582"/>
      <c r="P569" s="1582"/>
      <c r="Q569" s="1582"/>
      <c r="R569" s="1582"/>
      <c r="S569" s="1583"/>
    </row>
    <row r="570" spans="2:19" ht="15.75" thickBot="1">
      <c r="B570" s="959"/>
      <c r="C570" s="955"/>
      <c r="D570" s="891"/>
      <c r="E570" s="886" t="s">
        <v>88</v>
      </c>
      <c r="F570" s="887" t="s">
        <v>187</v>
      </c>
      <c r="G570" s="887" t="s">
        <v>90</v>
      </c>
      <c r="H570" s="936" t="s">
        <v>91</v>
      </c>
      <c r="I570" s="933" t="s">
        <v>51</v>
      </c>
      <c r="J570" s="890"/>
      <c r="K570" s="948"/>
      <c r="L570" s="948"/>
      <c r="M570" s="948"/>
      <c r="N570" s="948"/>
      <c r="O570" s="948"/>
      <c r="P570" s="948"/>
      <c r="Q570" s="948"/>
      <c r="R570" s="948"/>
      <c r="S570" s="892"/>
    </row>
    <row r="571" spans="2:19" ht="15">
      <c r="B571" s="963" t="s">
        <v>128</v>
      </c>
      <c r="C571" s="1027"/>
      <c r="D571" s="899"/>
      <c r="E571" s="918">
        <f>E539+E564</f>
        <v>73</v>
      </c>
      <c r="F571" s="882">
        <f>F539+F564</f>
        <v>92</v>
      </c>
      <c r="G571" s="882">
        <f>G539+G564</f>
        <v>94</v>
      </c>
      <c r="H571" s="919">
        <f>H539+H564</f>
        <v>5</v>
      </c>
      <c r="I571" s="991"/>
      <c r="J571" s="902"/>
      <c r="K571" s="903"/>
      <c r="L571" s="903"/>
      <c r="M571" s="903"/>
      <c r="N571" s="903"/>
      <c r="O571" s="903"/>
      <c r="P571" s="903"/>
      <c r="Q571" s="903"/>
      <c r="R571" s="903"/>
      <c r="S571" s="904"/>
    </row>
    <row r="572" spans="2:19" ht="15">
      <c r="B572" s="955" t="s">
        <v>129</v>
      </c>
      <c r="C572" s="957"/>
      <c r="D572" s="899"/>
      <c r="E572" s="902">
        <f>E573-E571</f>
        <v>40</v>
      </c>
      <c r="F572" s="903">
        <f>F573-F571</f>
        <v>21</v>
      </c>
      <c r="G572" s="903">
        <f>G573-G571</f>
        <v>19</v>
      </c>
      <c r="H572" s="904"/>
      <c r="I572" s="901"/>
      <c r="J572" s="902"/>
      <c r="K572" s="899"/>
      <c r="L572" s="899"/>
      <c r="M572" s="899"/>
      <c r="N572" s="899"/>
      <c r="O572" s="1058"/>
      <c r="P572" s="1058"/>
      <c r="Q572" s="899"/>
      <c r="R572" s="1058"/>
      <c r="S572" s="958"/>
    </row>
    <row r="573" spans="2:19" ht="15.75" thickBot="1">
      <c r="B573" s="955" t="s">
        <v>28</v>
      </c>
      <c r="C573" s="957"/>
      <c r="D573" s="899"/>
      <c r="E573" s="920">
        <f>E541+E566</f>
        <v>113</v>
      </c>
      <c r="F573" s="921">
        <f>F541+F566</f>
        <v>113</v>
      </c>
      <c r="G573" s="921">
        <f>G541+G566</f>
        <v>113</v>
      </c>
      <c r="H573" s="922"/>
      <c r="I573" s="921"/>
      <c r="J573" s="902"/>
      <c r="K573" s="899"/>
      <c r="L573" s="899"/>
      <c r="M573" s="899"/>
      <c r="N573" s="899"/>
      <c r="O573" s="903"/>
      <c r="P573" s="903"/>
      <c r="Q573" s="903"/>
      <c r="R573" s="903"/>
      <c r="S573" s="904"/>
    </row>
    <row r="574" spans="2:19" ht="15.75" thickBot="1">
      <c r="B574" s="959" t="s">
        <v>130</v>
      </c>
      <c r="C574" s="1042"/>
      <c r="D574" s="1043"/>
      <c r="E574" s="872"/>
      <c r="F574" s="872"/>
      <c r="G574" s="931"/>
      <c r="H574" s="931"/>
      <c r="I574" s="931"/>
      <c r="J574" s="1012"/>
      <c r="K574" s="926"/>
      <c r="L574" s="926"/>
      <c r="M574" s="926"/>
      <c r="N574" s="926"/>
      <c r="O574" s="926"/>
      <c r="P574" s="926"/>
      <c r="Q574" s="926"/>
      <c r="R574" s="926"/>
      <c r="S574" s="962"/>
    </row>
    <row r="575" spans="2:19" ht="15" customHeight="1">
      <c r="B575" s="973"/>
      <c r="C575" s="923"/>
      <c r="D575" s="903"/>
      <c r="E575" s="903"/>
      <c r="F575" s="903"/>
      <c r="G575" s="903"/>
      <c r="H575" s="903"/>
      <c r="I575" s="903"/>
      <c r="J575" s="903"/>
      <c r="K575" s="903"/>
      <c r="L575" s="903"/>
      <c r="M575" s="903"/>
      <c r="N575" s="903"/>
      <c r="O575" s="903"/>
      <c r="P575" s="903"/>
      <c r="Q575" s="903"/>
      <c r="R575" s="903"/>
      <c r="S575" s="903"/>
    </row>
    <row r="576" spans="2:19" ht="15" customHeight="1">
      <c r="B576" s="973"/>
      <c r="C576" s="923"/>
      <c r="D576" s="903"/>
      <c r="E576" s="903"/>
      <c r="F576" s="903"/>
      <c r="G576" s="903"/>
      <c r="H576" s="903"/>
      <c r="I576" s="903"/>
      <c r="J576" s="903"/>
      <c r="K576" s="903"/>
      <c r="L576" s="903"/>
      <c r="M576" s="903"/>
      <c r="N576" s="903"/>
      <c r="O576" s="903"/>
      <c r="P576" s="903"/>
      <c r="Q576" s="903"/>
      <c r="R576" s="903"/>
      <c r="S576" s="903"/>
    </row>
    <row r="577" spans="2:19" ht="15" customHeight="1">
      <c r="B577" s="973"/>
      <c r="C577" s="923"/>
      <c r="D577" s="903"/>
      <c r="E577" s="903"/>
      <c r="F577" s="903"/>
      <c r="G577" s="903"/>
      <c r="H577" s="903"/>
      <c r="I577" s="903"/>
      <c r="J577" s="903"/>
      <c r="K577" s="903"/>
      <c r="L577" s="903"/>
      <c r="M577" s="903"/>
      <c r="N577" s="903"/>
      <c r="O577" s="903"/>
      <c r="P577" s="903"/>
      <c r="Q577" s="903"/>
      <c r="R577" s="903"/>
      <c r="S577" s="903"/>
    </row>
    <row r="578" spans="2:19" ht="15" customHeight="1">
      <c r="B578" s="973"/>
      <c r="C578" s="923"/>
      <c r="D578" s="903"/>
      <c r="E578" s="903"/>
      <c r="F578" s="903"/>
      <c r="G578" s="903"/>
      <c r="H578" s="903"/>
      <c r="I578" s="903"/>
      <c r="J578" s="903"/>
      <c r="K578" s="903"/>
      <c r="L578" s="903"/>
      <c r="M578" s="903"/>
      <c r="N578" s="903"/>
      <c r="O578" s="903"/>
      <c r="P578" s="903"/>
      <c r="Q578" s="903"/>
      <c r="R578" s="903"/>
      <c r="S578" s="903"/>
    </row>
    <row r="579" spans="2:19" ht="15" customHeight="1" hidden="1">
      <c r="B579" s="923" t="s">
        <v>209</v>
      </c>
      <c r="C579" s="923"/>
      <c r="D579" s="903"/>
      <c r="E579" s="903"/>
      <c r="F579" s="903"/>
      <c r="G579" s="903"/>
      <c r="H579" s="903"/>
      <c r="I579" s="903"/>
      <c r="J579" s="903"/>
      <c r="K579" s="903"/>
      <c r="L579" s="903"/>
      <c r="M579" s="903"/>
      <c r="N579" s="903"/>
      <c r="O579" s="903"/>
      <c r="P579" s="903"/>
      <c r="Q579" s="903"/>
      <c r="R579" s="903"/>
      <c r="S579" s="903"/>
    </row>
    <row r="580" spans="2:19" ht="15" customHeight="1" hidden="1">
      <c r="B580" s="923" t="s">
        <v>178</v>
      </c>
      <c r="C580" s="923"/>
      <c r="D580" s="903"/>
      <c r="E580" s="903"/>
      <c r="F580" s="903"/>
      <c r="G580" s="903"/>
      <c r="H580" s="903"/>
      <c r="I580" s="903"/>
      <c r="J580" s="903"/>
      <c r="K580" s="903"/>
      <c r="L580" s="903"/>
      <c r="M580" s="903"/>
      <c r="N580" s="903"/>
      <c r="O580" s="903"/>
      <c r="P580" s="903"/>
      <c r="Q580" s="903"/>
      <c r="R580" s="903"/>
      <c r="S580" s="903"/>
    </row>
    <row r="581" spans="2:19" ht="15" customHeight="1" hidden="1">
      <c r="B581" s="874" t="s">
        <v>210</v>
      </c>
      <c r="C581" s="875"/>
      <c r="D581" s="876"/>
      <c r="E581" s="876"/>
      <c r="F581" s="876"/>
      <c r="G581" s="876" t="s">
        <v>78</v>
      </c>
      <c r="H581" s="876"/>
      <c r="I581" s="876"/>
      <c r="J581" s="876"/>
      <c r="K581" s="876"/>
      <c r="L581" s="876"/>
      <c r="M581" s="876"/>
      <c r="N581" s="876"/>
      <c r="O581" s="876"/>
      <c r="P581" s="876"/>
      <c r="Q581" s="876"/>
      <c r="R581" s="876"/>
      <c r="S581" s="876"/>
    </row>
    <row r="582" spans="1:19" ht="15">
      <c r="A582" s="1020"/>
      <c r="B582" s="989" t="s">
        <v>78</v>
      </c>
      <c r="C582" s="923"/>
      <c r="D582" s="876"/>
      <c r="E582" s="876"/>
      <c r="F582" s="876"/>
      <c r="G582" s="876"/>
      <c r="H582" s="876"/>
      <c r="I582" s="876"/>
      <c r="J582" s="876"/>
      <c r="K582" s="876"/>
      <c r="L582" s="876"/>
      <c r="M582" s="876"/>
      <c r="N582" s="876"/>
      <c r="O582" s="876"/>
      <c r="P582" s="876"/>
      <c r="Q582" s="876"/>
      <c r="R582" s="876"/>
      <c r="S582" s="876"/>
    </row>
    <row r="583" spans="1:19" ht="15" hidden="1">
      <c r="A583" s="1020"/>
      <c r="B583" s="1027" t="s">
        <v>243</v>
      </c>
      <c r="C583" s="923"/>
      <c r="D583" s="876"/>
      <c r="E583" s="876"/>
      <c r="F583" s="876"/>
      <c r="G583" s="876"/>
      <c r="H583" s="876"/>
      <c r="I583" s="876"/>
      <c r="J583" s="876"/>
      <c r="K583" s="876"/>
      <c r="L583" s="876"/>
      <c r="M583" s="876"/>
      <c r="N583" s="876"/>
      <c r="O583" s="876"/>
      <c r="P583" s="876"/>
      <c r="Q583" s="876"/>
      <c r="R583" s="876"/>
      <c r="S583" s="876"/>
    </row>
    <row r="584" spans="1:19" ht="15" hidden="1">
      <c r="A584" s="1020"/>
      <c r="B584" s="1027" t="s">
        <v>113</v>
      </c>
      <c r="C584" s="923"/>
      <c r="D584" s="876"/>
      <c r="E584" s="876"/>
      <c r="F584" s="876"/>
      <c r="G584" s="876"/>
      <c r="H584" s="876"/>
      <c r="I584" s="876"/>
      <c r="J584" s="876"/>
      <c r="K584" s="876"/>
      <c r="L584" s="876"/>
      <c r="M584" s="876"/>
      <c r="N584" s="876"/>
      <c r="O584" s="876"/>
      <c r="P584" s="876"/>
      <c r="Q584" s="876"/>
      <c r="R584" s="876"/>
      <c r="S584" s="876"/>
    </row>
    <row r="585" spans="1:19" ht="15" hidden="1">
      <c r="A585" s="1020"/>
      <c r="B585" s="1105" t="s">
        <v>114</v>
      </c>
      <c r="C585" s="923"/>
      <c r="D585" s="876"/>
      <c r="E585" s="876"/>
      <c r="F585" s="876"/>
      <c r="G585" s="876"/>
      <c r="H585" s="876"/>
      <c r="I585" s="876"/>
      <c r="J585" s="876"/>
      <c r="K585" s="876"/>
      <c r="L585" s="876"/>
      <c r="M585" s="876"/>
      <c r="N585" s="876"/>
      <c r="O585" s="876"/>
      <c r="P585" s="876"/>
      <c r="Q585" s="876"/>
      <c r="R585" s="876"/>
      <c r="S585" s="876"/>
    </row>
    <row r="586" spans="1:19" ht="15" customHeight="1" hidden="1">
      <c r="A586" s="1020"/>
      <c r="B586" s="989"/>
      <c r="C586" s="923"/>
      <c r="D586" s="876"/>
      <c r="E586" s="876"/>
      <c r="F586" s="876"/>
      <c r="G586" s="876"/>
      <c r="H586" s="876"/>
      <c r="I586" s="876"/>
      <c r="J586" s="876"/>
      <c r="K586" s="876"/>
      <c r="L586" s="876"/>
      <c r="M586" s="876"/>
      <c r="N586" s="876"/>
      <c r="O586" s="876"/>
      <c r="P586" s="876"/>
      <c r="Q586" s="876"/>
      <c r="R586" s="876"/>
      <c r="S586" s="876"/>
    </row>
    <row r="587" spans="1:19" ht="15" customHeight="1" hidden="1">
      <c r="A587" s="1020"/>
      <c r="B587" s="989"/>
      <c r="C587" s="923"/>
      <c r="D587" s="876"/>
      <c r="E587" s="876"/>
      <c r="F587" s="876"/>
      <c r="G587" s="876"/>
      <c r="H587" s="876"/>
      <c r="I587" s="876"/>
      <c r="J587" s="876"/>
      <c r="K587" s="876"/>
      <c r="L587" s="876"/>
      <c r="M587" s="876"/>
      <c r="N587" s="876"/>
      <c r="O587" s="876"/>
      <c r="P587" s="876"/>
      <c r="Q587" s="876"/>
      <c r="R587" s="876"/>
      <c r="S587" s="876"/>
    </row>
    <row r="588" spans="1:19" ht="15">
      <c r="A588" s="1063"/>
      <c r="B588" s="971" t="s">
        <v>118</v>
      </c>
      <c r="C588" s="973"/>
      <c r="D588" s="872"/>
      <c r="E588" s="872"/>
      <c r="F588" s="872"/>
      <c r="G588" s="872"/>
      <c r="H588" s="872"/>
      <c r="I588" s="872"/>
      <c r="J588" s="872"/>
      <c r="K588" s="872"/>
      <c r="L588" s="872"/>
      <c r="M588" s="872"/>
      <c r="N588" s="872"/>
      <c r="O588" s="872"/>
      <c r="P588" s="872"/>
      <c r="Q588" s="872"/>
      <c r="R588" s="872"/>
      <c r="S588" s="872"/>
    </row>
    <row r="589" spans="1:19" ht="15">
      <c r="A589" s="1055"/>
      <c r="B589" s="870" t="s">
        <v>257</v>
      </c>
      <c r="C589" s="871"/>
      <c r="D589" s="872"/>
      <c r="E589" s="872"/>
      <c r="F589" s="872"/>
      <c r="G589" s="872"/>
      <c r="H589" s="872"/>
      <c r="I589" s="872"/>
      <c r="J589" s="872"/>
      <c r="K589" s="872"/>
      <c r="L589" s="872"/>
      <c r="M589" s="872"/>
      <c r="N589" s="872"/>
      <c r="O589" s="872"/>
      <c r="P589" s="872"/>
      <c r="Q589" s="872"/>
      <c r="R589" s="872"/>
      <c r="S589" s="872"/>
    </row>
    <row r="590" spans="1:19" ht="8.25" customHeight="1">
      <c r="A590" s="1055"/>
      <c r="B590" s="874"/>
      <c r="C590" s="875"/>
      <c r="D590" s="876"/>
      <c r="E590" s="876"/>
      <c r="F590" s="876"/>
      <c r="G590" s="876"/>
      <c r="H590" s="876"/>
      <c r="I590" s="876"/>
      <c r="J590" s="876"/>
      <c r="K590" s="876"/>
      <c r="L590" s="876"/>
      <c r="M590" s="876"/>
      <c r="N590" s="876"/>
      <c r="O590" s="876"/>
      <c r="P590" s="876"/>
      <c r="Q590" s="876"/>
      <c r="R590" s="876"/>
      <c r="S590" s="876"/>
    </row>
    <row r="591" spans="2:19" ht="16.5" customHeight="1">
      <c r="B591" s="870" t="s">
        <v>211</v>
      </c>
      <c r="C591" s="875"/>
      <c r="D591" s="876"/>
      <c r="E591" s="876"/>
      <c r="F591" s="876"/>
      <c r="G591" s="876"/>
      <c r="H591" s="876"/>
      <c r="I591" s="876"/>
      <c r="J591" s="876"/>
      <c r="K591" s="975"/>
      <c r="L591" s="975"/>
      <c r="M591" s="975"/>
      <c r="N591" s="975"/>
      <c r="O591" s="975"/>
      <c r="P591" s="975"/>
      <c r="Q591" s="975"/>
      <c r="R591" s="975"/>
      <c r="S591" s="975"/>
    </row>
    <row r="592" spans="2:19" ht="8.25" customHeight="1">
      <c r="B592" s="874"/>
      <c r="C592" s="875"/>
      <c r="D592" s="876"/>
      <c r="E592" s="876"/>
      <c r="F592" s="876"/>
      <c r="G592" s="876"/>
      <c r="H592" s="876"/>
      <c r="I592" s="876"/>
      <c r="J592" s="876"/>
      <c r="K592" s="876"/>
      <c r="L592" s="876"/>
      <c r="M592" s="876"/>
      <c r="N592" s="876"/>
      <c r="O592" s="876"/>
      <c r="P592" s="876"/>
      <c r="Q592" s="876"/>
      <c r="R592" s="876"/>
      <c r="S592" s="876"/>
    </row>
    <row r="593" spans="2:19" ht="16.5" customHeight="1" thickBot="1">
      <c r="B593" s="870" t="s">
        <v>222</v>
      </c>
      <c r="C593" s="875"/>
      <c r="D593" s="876"/>
      <c r="E593" s="876"/>
      <c r="F593" s="876"/>
      <c r="G593" s="876"/>
      <c r="H593" s="876"/>
      <c r="I593" s="876"/>
      <c r="J593" s="876"/>
      <c r="K593" s="876">
        <v>0</v>
      </c>
      <c r="L593" s="876">
        <v>0</v>
      </c>
      <c r="M593" s="876"/>
      <c r="N593" s="876"/>
      <c r="O593" s="876"/>
      <c r="P593" s="876"/>
      <c r="Q593" s="876"/>
      <c r="R593" s="876"/>
      <c r="S593" s="876"/>
    </row>
    <row r="594" spans="2:19" ht="16.5" customHeight="1" thickBot="1">
      <c r="B594" s="874"/>
      <c r="C594" s="879"/>
      <c r="D594" s="883"/>
      <c r="E594" s="1584" t="s">
        <v>86</v>
      </c>
      <c r="F594" s="1585"/>
      <c r="G594" s="1585"/>
      <c r="H594" s="1586"/>
      <c r="I594" s="882"/>
      <c r="J594" s="1581"/>
      <c r="K594" s="1582"/>
      <c r="L594" s="1582"/>
      <c r="M594" s="1582"/>
      <c r="N594" s="1582"/>
      <c r="O594" s="1582"/>
      <c r="P594" s="1582"/>
      <c r="Q594" s="1582"/>
      <c r="R594" s="1582"/>
      <c r="S594" s="1583"/>
    </row>
    <row r="595" spans="2:19" ht="16.5" customHeight="1" thickBot="1">
      <c r="B595" s="870"/>
      <c r="C595" s="1037" t="s">
        <v>135</v>
      </c>
      <c r="D595" s="1038"/>
      <c r="E595" s="1013" t="s">
        <v>88</v>
      </c>
      <c r="F595" s="994" t="s">
        <v>89</v>
      </c>
      <c r="G595" s="994" t="s">
        <v>90</v>
      </c>
      <c r="H595" s="1014" t="s">
        <v>91</v>
      </c>
      <c r="I595" s="889"/>
      <c r="J595" s="890"/>
      <c r="K595" s="948"/>
      <c r="L595" s="948"/>
      <c r="M595" s="948"/>
      <c r="N595" s="948"/>
      <c r="O595" s="948"/>
      <c r="P595" s="948"/>
      <c r="Q595" s="948"/>
      <c r="R595" s="948"/>
      <c r="S595" s="892"/>
    </row>
    <row r="596" spans="2:19" ht="16.5" customHeight="1">
      <c r="B596" s="874"/>
      <c r="C596" s="937">
        <v>40</v>
      </c>
      <c r="D596" s="1117"/>
      <c r="E596" s="979">
        <v>18</v>
      </c>
      <c r="F596" s="896">
        <v>19</v>
      </c>
      <c r="G596" s="896">
        <v>22</v>
      </c>
      <c r="H596" s="1009">
        <v>2</v>
      </c>
      <c r="I596" s="898"/>
      <c r="J596" s="956"/>
      <c r="K596" s="899"/>
      <c r="L596" s="899"/>
      <c r="M596" s="899"/>
      <c r="N596" s="899"/>
      <c r="O596" s="899"/>
      <c r="P596" s="899"/>
      <c r="Q596" s="899"/>
      <c r="R596" s="899"/>
      <c r="S596" s="900"/>
    </row>
    <row r="597" spans="2:19" ht="16.5" customHeight="1">
      <c r="B597" s="874"/>
      <c r="C597" s="982">
        <v>53</v>
      </c>
      <c r="D597" s="999"/>
      <c r="E597" s="979">
        <v>2</v>
      </c>
      <c r="F597" s="896">
        <v>6</v>
      </c>
      <c r="G597" s="896">
        <v>6</v>
      </c>
      <c r="H597" s="897"/>
      <c r="I597" s="901"/>
      <c r="J597" s="902"/>
      <c r="K597" s="903"/>
      <c r="L597" s="903"/>
      <c r="M597" s="903"/>
      <c r="N597" s="903"/>
      <c r="O597" s="903"/>
      <c r="P597" s="903"/>
      <c r="Q597" s="903"/>
      <c r="R597" s="903"/>
      <c r="S597" s="904"/>
    </row>
    <row r="598" spans="2:19" ht="16.5" customHeight="1">
      <c r="B598" s="874"/>
      <c r="C598" s="982">
        <v>111</v>
      </c>
      <c r="D598" s="999"/>
      <c r="E598" s="979">
        <v>9</v>
      </c>
      <c r="F598" s="896">
        <v>12</v>
      </c>
      <c r="G598" s="896">
        <v>12</v>
      </c>
      <c r="H598" s="897">
        <v>1</v>
      </c>
      <c r="I598" s="901"/>
      <c r="J598" s="902"/>
      <c r="K598" s="903"/>
      <c r="L598" s="903"/>
      <c r="M598" s="903"/>
      <c r="N598" s="903"/>
      <c r="O598" s="903"/>
      <c r="P598" s="903"/>
      <c r="Q598" s="903"/>
      <c r="R598" s="903"/>
      <c r="S598" s="904"/>
    </row>
    <row r="599" spans="2:19" ht="16.5" customHeight="1">
      <c r="B599" s="874"/>
      <c r="C599" s="982">
        <v>115</v>
      </c>
      <c r="D599" s="999"/>
      <c r="E599" s="979">
        <v>3</v>
      </c>
      <c r="F599" s="896">
        <v>5</v>
      </c>
      <c r="G599" s="896">
        <v>5</v>
      </c>
      <c r="H599" s="897"/>
      <c r="I599" s="901"/>
      <c r="J599" s="902"/>
      <c r="K599" s="903"/>
      <c r="L599" s="903"/>
      <c r="M599" s="903"/>
      <c r="N599" s="903"/>
      <c r="O599" s="903"/>
      <c r="P599" s="903"/>
      <c r="Q599" s="903"/>
      <c r="R599" s="903"/>
      <c r="S599" s="904"/>
    </row>
    <row r="600" spans="2:19" ht="16.5" customHeight="1">
      <c r="B600" s="874"/>
      <c r="C600" s="982">
        <v>117</v>
      </c>
      <c r="D600" s="999"/>
      <c r="E600" s="979">
        <v>6</v>
      </c>
      <c r="F600" s="896">
        <v>10</v>
      </c>
      <c r="G600" s="896">
        <v>10</v>
      </c>
      <c r="H600" s="897"/>
      <c r="I600" s="901"/>
      <c r="J600" s="902"/>
      <c r="K600" s="903"/>
      <c r="L600" s="903"/>
      <c r="M600" s="903"/>
      <c r="N600" s="903"/>
      <c r="O600" s="903"/>
      <c r="P600" s="903"/>
      <c r="Q600" s="903"/>
      <c r="R600" s="903"/>
      <c r="S600" s="904"/>
    </row>
    <row r="601" spans="2:19" ht="16.5" customHeight="1">
      <c r="B601" s="874"/>
      <c r="C601" s="982" t="s">
        <v>213</v>
      </c>
      <c r="D601" s="999"/>
      <c r="E601" s="979">
        <v>2</v>
      </c>
      <c r="F601" s="896">
        <v>4</v>
      </c>
      <c r="G601" s="896">
        <v>4</v>
      </c>
      <c r="H601" s="897"/>
      <c r="I601" s="901"/>
      <c r="J601" s="902"/>
      <c r="K601" s="903"/>
      <c r="L601" s="903"/>
      <c r="M601" s="903"/>
      <c r="N601" s="903"/>
      <c r="O601" s="903"/>
      <c r="P601" s="903"/>
      <c r="Q601" s="903"/>
      <c r="R601" s="903"/>
      <c r="S601" s="904"/>
    </row>
    <row r="602" spans="2:19" ht="16.5" customHeight="1">
      <c r="B602" s="874"/>
      <c r="C602" s="982" t="s">
        <v>158</v>
      </c>
      <c r="D602" s="999"/>
      <c r="E602" s="979">
        <v>6</v>
      </c>
      <c r="F602" s="896">
        <v>10</v>
      </c>
      <c r="G602" s="896">
        <v>11</v>
      </c>
      <c r="H602" s="897">
        <v>2</v>
      </c>
      <c r="I602" s="901"/>
      <c r="J602" s="902"/>
      <c r="K602" s="903"/>
      <c r="L602" s="903"/>
      <c r="M602" s="903"/>
      <c r="N602" s="903"/>
      <c r="O602" s="903"/>
      <c r="P602" s="903"/>
      <c r="Q602" s="903"/>
      <c r="R602" s="903"/>
      <c r="S602" s="904"/>
    </row>
    <row r="603" spans="2:19" ht="16.5" customHeight="1">
      <c r="B603" s="874"/>
      <c r="C603" s="982" t="s">
        <v>214</v>
      </c>
      <c r="D603" s="999"/>
      <c r="E603" s="979">
        <v>7</v>
      </c>
      <c r="F603" s="896">
        <v>11</v>
      </c>
      <c r="G603" s="896">
        <v>13</v>
      </c>
      <c r="H603" s="897"/>
      <c r="I603" s="901"/>
      <c r="J603" s="902"/>
      <c r="K603" s="903"/>
      <c r="L603" s="903"/>
      <c r="M603" s="903"/>
      <c r="N603" s="903"/>
      <c r="O603" s="903"/>
      <c r="P603" s="903"/>
      <c r="Q603" s="903"/>
      <c r="R603" s="903"/>
      <c r="S603" s="904"/>
    </row>
    <row r="604" spans="2:19" ht="16.5" customHeight="1">
      <c r="B604" s="874"/>
      <c r="C604" s="982">
        <v>212</v>
      </c>
      <c r="D604" s="999"/>
      <c r="E604" s="979">
        <v>4</v>
      </c>
      <c r="F604" s="896">
        <v>4</v>
      </c>
      <c r="G604" s="896">
        <v>4</v>
      </c>
      <c r="H604" s="897"/>
      <c r="I604" s="901"/>
      <c r="J604" s="902"/>
      <c r="K604" s="903"/>
      <c r="L604" s="903"/>
      <c r="M604" s="903"/>
      <c r="N604" s="903"/>
      <c r="O604" s="903"/>
      <c r="P604" s="903"/>
      <c r="Q604" s="903"/>
      <c r="R604" s="903"/>
      <c r="S604" s="904"/>
    </row>
    <row r="605" spans="2:19" ht="16.5" customHeight="1">
      <c r="B605" s="874"/>
      <c r="C605" s="982">
        <v>305</v>
      </c>
      <c r="D605" s="999" t="s">
        <v>127</v>
      </c>
      <c r="E605" s="979">
        <v>2</v>
      </c>
      <c r="F605" s="896">
        <v>2</v>
      </c>
      <c r="G605" s="896">
        <v>2</v>
      </c>
      <c r="H605" s="897"/>
      <c r="I605" s="901"/>
      <c r="J605" s="902"/>
      <c r="K605" s="903"/>
      <c r="L605" s="903"/>
      <c r="M605" s="903"/>
      <c r="N605" s="903"/>
      <c r="O605" s="903"/>
      <c r="P605" s="903"/>
      <c r="Q605" s="903"/>
      <c r="R605" s="903"/>
      <c r="S605" s="904"/>
    </row>
    <row r="606" spans="2:19" ht="16.5" customHeight="1">
      <c r="B606" s="874"/>
      <c r="C606" s="982" t="s">
        <v>216</v>
      </c>
      <c r="D606" s="999"/>
      <c r="E606" s="979">
        <v>3</v>
      </c>
      <c r="F606" s="896">
        <v>3</v>
      </c>
      <c r="G606" s="896">
        <v>3</v>
      </c>
      <c r="H606" s="897"/>
      <c r="I606" s="901"/>
      <c r="J606" s="902"/>
      <c r="K606" s="903"/>
      <c r="L606" s="903"/>
      <c r="M606" s="903"/>
      <c r="N606" s="903"/>
      <c r="O606" s="903"/>
      <c r="P606" s="903"/>
      <c r="Q606" s="903"/>
      <c r="R606" s="903"/>
      <c r="S606" s="904"/>
    </row>
    <row r="607" spans="2:19" ht="16.5" customHeight="1">
      <c r="B607" s="874"/>
      <c r="C607" s="982">
        <v>444</v>
      </c>
      <c r="D607" s="999"/>
      <c r="E607" s="979">
        <v>3</v>
      </c>
      <c r="F607" s="896">
        <v>3</v>
      </c>
      <c r="G607" s="896">
        <v>3</v>
      </c>
      <c r="H607" s="897"/>
      <c r="I607" s="901"/>
      <c r="J607" s="902"/>
      <c r="K607" s="903"/>
      <c r="L607" s="903"/>
      <c r="M607" s="903"/>
      <c r="N607" s="903"/>
      <c r="O607" s="903"/>
      <c r="P607" s="903"/>
      <c r="Q607" s="903"/>
      <c r="R607" s="903"/>
      <c r="S607" s="904"/>
    </row>
    <row r="608" spans="2:19" ht="16.5" customHeight="1">
      <c r="B608" s="874"/>
      <c r="C608" s="982" t="s">
        <v>217</v>
      </c>
      <c r="D608" s="999" t="s">
        <v>127</v>
      </c>
      <c r="E608" s="979">
        <v>3</v>
      </c>
      <c r="F608" s="896">
        <v>3</v>
      </c>
      <c r="G608" s="896">
        <v>3</v>
      </c>
      <c r="H608" s="897"/>
      <c r="I608" s="901"/>
      <c r="J608" s="902"/>
      <c r="K608" s="903"/>
      <c r="L608" s="903"/>
      <c r="M608" s="903"/>
      <c r="N608" s="903"/>
      <c r="O608" s="903"/>
      <c r="P608" s="903"/>
      <c r="Q608" s="903"/>
      <c r="R608" s="903"/>
      <c r="S608" s="904"/>
    </row>
    <row r="609" spans="2:19" ht="16.5" customHeight="1">
      <c r="B609" s="874"/>
      <c r="C609" s="982" t="s">
        <v>197</v>
      </c>
      <c r="D609" s="999"/>
      <c r="E609" s="979">
        <v>4</v>
      </c>
      <c r="F609" s="896">
        <v>4</v>
      </c>
      <c r="G609" s="896">
        <v>4</v>
      </c>
      <c r="H609" s="897"/>
      <c r="I609" s="901"/>
      <c r="J609" s="902"/>
      <c r="K609" s="903"/>
      <c r="L609" s="903"/>
      <c r="M609" s="903"/>
      <c r="N609" s="903"/>
      <c r="O609" s="903"/>
      <c r="P609" s="903"/>
      <c r="Q609" s="903"/>
      <c r="R609" s="903"/>
      <c r="S609" s="904"/>
    </row>
    <row r="610" spans="2:19" ht="16.5" customHeight="1">
      <c r="B610" s="874"/>
      <c r="C610" s="982">
        <v>550</v>
      </c>
      <c r="D610" s="999" t="s">
        <v>127</v>
      </c>
      <c r="E610" s="979">
        <v>2</v>
      </c>
      <c r="F610" s="896">
        <v>2</v>
      </c>
      <c r="G610" s="896">
        <v>2</v>
      </c>
      <c r="H610" s="897"/>
      <c r="I610" s="901"/>
      <c r="J610" s="902"/>
      <c r="K610" s="903"/>
      <c r="L610" s="903"/>
      <c r="M610" s="903"/>
      <c r="N610" s="903"/>
      <c r="O610" s="903"/>
      <c r="P610" s="903"/>
      <c r="Q610" s="903"/>
      <c r="R610" s="903"/>
      <c r="S610" s="904"/>
    </row>
    <row r="611" spans="2:19" ht="16.5" customHeight="1" hidden="1">
      <c r="B611" s="874"/>
      <c r="C611" s="982"/>
      <c r="D611" s="999"/>
      <c r="E611" s="979"/>
      <c r="F611" s="896"/>
      <c r="G611" s="896"/>
      <c r="H611" s="897"/>
      <c r="I611" s="901"/>
      <c r="J611" s="902"/>
      <c r="K611" s="903"/>
      <c r="L611" s="903"/>
      <c r="M611" s="903"/>
      <c r="N611" s="903"/>
      <c r="O611" s="903"/>
      <c r="P611" s="903"/>
      <c r="Q611" s="903"/>
      <c r="R611" s="903"/>
      <c r="S611" s="904"/>
    </row>
    <row r="612" spans="2:19" ht="16.5" customHeight="1" hidden="1">
      <c r="B612" s="874"/>
      <c r="C612" s="982"/>
      <c r="D612" s="999"/>
      <c r="E612" s="979"/>
      <c r="F612" s="896"/>
      <c r="G612" s="896"/>
      <c r="H612" s="897"/>
      <c r="I612" s="901"/>
      <c r="J612" s="902"/>
      <c r="K612" s="903"/>
      <c r="L612" s="903"/>
      <c r="M612" s="903"/>
      <c r="N612" s="903"/>
      <c r="O612" s="903"/>
      <c r="P612" s="903"/>
      <c r="Q612" s="903"/>
      <c r="R612" s="903"/>
      <c r="S612" s="904"/>
    </row>
    <row r="613" spans="2:19" ht="16.5" customHeight="1" hidden="1">
      <c r="B613" s="874"/>
      <c r="C613" s="982"/>
      <c r="D613" s="999"/>
      <c r="E613" s="979"/>
      <c r="F613" s="896"/>
      <c r="G613" s="896"/>
      <c r="H613" s="897"/>
      <c r="I613" s="901"/>
      <c r="J613" s="902"/>
      <c r="K613" s="903"/>
      <c r="L613" s="903"/>
      <c r="M613" s="903"/>
      <c r="N613" s="903"/>
      <c r="O613" s="903"/>
      <c r="P613" s="903"/>
      <c r="Q613" s="903"/>
      <c r="R613" s="903"/>
      <c r="S613" s="904"/>
    </row>
    <row r="614" spans="2:19" ht="16.5" customHeight="1" hidden="1">
      <c r="B614" s="874"/>
      <c r="C614" s="982"/>
      <c r="D614" s="999"/>
      <c r="E614" s="979"/>
      <c r="F614" s="896"/>
      <c r="G614" s="896"/>
      <c r="H614" s="897"/>
      <c r="I614" s="901"/>
      <c r="J614" s="902"/>
      <c r="K614" s="903"/>
      <c r="L614" s="903"/>
      <c r="M614" s="903"/>
      <c r="N614" s="903"/>
      <c r="O614" s="903"/>
      <c r="P614" s="903"/>
      <c r="Q614" s="903"/>
      <c r="R614" s="903"/>
      <c r="S614" s="904"/>
    </row>
    <row r="615" spans="2:19" ht="16.5" customHeight="1" hidden="1">
      <c r="B615" s="874"/>
      <c r="C615" s="982"/>
      <c r="D615" s="999"/>
      <c r="E615" s="979"/>
      <c r="F615" s="896"/>
      <c r="G615" s="896"/>
      <c r="H615" s="897"/>
      <c r="I615" s="901"/>
      <c r="J615" s="902"/>
      <c r="K615" s="903"/>
      <c r="L615" s="903"/>
      <c r="M615" s="903"/>
      <c r="N615" s="903"/>
      <c r="O615" s="903"/>
      <c r="P615" s="903"/>
      <c r="Q615" s="903"/>
      <c r="R615" s="903"/>
      <c r="S615" s="904"/>
    </row>
    <row r="616" spans="2:19" ht="16.5" customHeight="1" hidden="1">
      <c r="B616" s="874"/>
      <c r="C616" s="982"/>
      <c r="D616" s="999"/>
      <c r="E616" s="979"/>
      <c r="F616" s="896"/>
      <c r="G616" s="896"/>
      <c r="H616" s="897"/>
      <c r="I616" s="901"/>
      <c r="J616" s="902"/>
      <c r="K616" s="903"/>
      <c r="L616" s="903"/>
      <c r="M616" s="903"/>
      <c r="N616" s="903"/>
      <c r="O616" s="903"/>
      <c r="P616" s="903"/>
      <c r="Q616" s="903"/>
      <c r="R616" s="903"/>
      <c r="S616" s="904"/>
    </row>
    <row r="617" spans="2:19" ht="16.5" customHeight="1" hidden="1">
      <c r="B617" s="874"/>
      <c r="C617" s="982"/>
      <c r="D617" s="999"/>
      <c r="E617" s="979"/>
      <c r="F617" s="896"/>
      <c r="G617" s="896"/>
      <c r="H617" s="897"/>
      <c r="I617" s="901"/>
      <c r="J617" s="902"/>
      <c r="K617" s="903"/>
      <c r="L617" s="903"/>
      <c r="M617" s="903"/>
      <c r="N617" s="903"/>
      <c r="O617" s="903"/>
      <c r="P617" s="903"/>
      <c r="Q617" s="903"/>
      <c r="R617" s="903"/>
      <c r="S617" s="904"/>
    </row>
    <row r="618" spans="2:19" ht="16.5" customHeight="1" hidden="1">
      <c r="B618" s="874"/>
      <c r="C618" s="982"/>
      <c r="D618" s="999"/>
      <c r="E618" s="979"/>
      <c r="F618" s="896"/>
      <c r="G618" s="896"/>
      <c r="H618" s="897"/>
      <c r="I618" s="901"/>
      <c r="J618" s="902"/>
      <c r="K618" s="903"/>
      <c r="L618" s="903"/>
      <c r="M618" s="903"/>
      <c r="N618" s="903"/>
      <c r="O618" s="903"/>
      <c r="P618" s="903"/>
      <c r="Q618" s="903"/>
      <c r="R618" s="903"/>
      <c r="S618" s="904"/>
    </row>
    <row r="619" spans="2:19" ht="16.5" customHeight="1" thickBot="1">
      <c r="B619" s="874"/>
      <c r="C619" s="984"/>
      <c r="D619" s="1003"/>
      <c r="E619" s="1026"/>
      <c r="F619" s="954"/>
      <c r="G619" s="954"/>
      <c r="H619" s="950"/>
      <c r="I619" s="908"/>
      <c r="J619" s="902"/>
      <c r="K619" s="903"/>
      <c r="L619" s="903"/>
      <c r="M619" s="903"/>
      <c r="N619" s="903"/>
      <c r="O619" s="903"/>
      <c r="P619" s="903"/>
      <c r="Q619" s="903"/>
      <c r="R619" s="903"/>
      <c r="S619" s="904"/>
    </row>
    <row r="620" spans="2:19" ht="16.5" customHeight="1">
      <c r="B620" s="870" t="s">
        <v>128</v>
      </c>
      <c r="C620" s="917"/>
      <c r="D620" s="899"/>
      <c r="E620" s="918">
        <f>SUM(E596:E619)+E634</f>
        <v>74</v>
      </c>
      <c r="F620" s="882">
        <f>SUM(F596:F619)+F634</f>
        <v>98</v>
      </c>
      <c r="G620" s="882">
        <f>SUM(G596:G619)+G634</f>
        <v>104</v>
      </c>
      <c r="H620" s="919">
        <f>SUM(H596:H619)</f>
        <v>5</v>
      </c>
      <c r="I620" s="903"/>
      <c r="J620" s="902"/>
      <c r="K620" s="903"/>
      <c r="L620" s="903"/>
      <c r="M620" s="903"/>
      <c r="N620" s="903"/>
      <c r="O620" s="903"/>
      <c r="P620" s="903"/>
      <c r="Q620" s="903"/>
      <c r="R620" s="903"/>
      <c r="S620" s="904"/>
    </row>
    <row r="621" spans="2:19" ht="16.5" customHeight="1">
      <c r="B621" s="870" t="s">
        <v>129</v>
      </c>
      <c r="C621" s="917"/>
      <c r="D621" s="899"/>
      <c r="E621" s="902">
        <f>E622-E620</f>
        <v>51</v>
      </c>
      <c r="F621" s="903">
        <f>F622-F620</f>
        <v>27</v>
      </c>
      <c r="G621" s="903">
        <f>G622-G620</f>
        <v>21</v>
      </c>
      <c r="H621" s="904"/>
      <c r="I621" s="903"/>
      <c r="J621" s="902"/>
      <c r="K621" s="1118"/>
      <c r="L621" s="903"/>
      <c r="M621" s="903"/>
      <c r="N621" s="903"/>
      <c r="O621" s="903"/>
      <c r="P621" s="903"/>
      <c r="Q621" s="903"/>
      <c r="R621" s="903"/>
      <c r="S621" s="904"/>
    </row>
    <row r="622" spans="2:19" ht="16.5" customHeight="1" thickBot="1">
      <c r="B622" s="870" t="s">
        <v>28</v>
      </c>
      <c r="C622" s="917"/>
      <c r="D622" s="899"/>
      <c r="E622" s="920">
        <f>MAX($E$620:$G$620)*0.2+MAX($E$620:$G$620)</f>
        <v>125</v>
      </c>
      <c r="F622" s="921">
        <f>MAX($E$620:$G$620)*0.2+MAX($E$620:$G$620)</f>
        <v>125</v>
      </c>
      <c r="G622" s="921">
        <f>MAX($E$620:$G$620)*0.2+MAX($E$620:$G$620)</f>
        <v>125</v>
      </c>
      <c r="H622" s="922"/>
      <c r="I622" s="921"/>
      <c r="J622" s="902"/>
      <c r="K622" s="899"/>
      <c r="L622" s="899"/>
      <c r="M622" s="899"/>
      <c r="N622" s="899"/>
      <c r="O622" s="899"/>
      <c r="P622" s="899"/>
      <c r="Q622" s="899"/>
      <c r="R622" s="903"/>
      <c r="S622" s="904"/>
    </row>
    <row r="623" spans="2:19" ht="16.5" customHeight="1" thickBot="1">
      <c r="B623" s="870" t="s">
        <v>130</v>
      </c>
      <c r="C623" s="923"/>
      <c r="D623" s="903"/>
      <c r="E623" s="903"/>
      <c r="F623" s="903"/>
      <c r="G623" s="903"/>
      <c r="H623" s="903"/>
      <c r="I623" s="903"/>
      <c r="J623" s="1012"/>
      <c r="K623" s="926"/>
      <c r="L623" s="926"/>
      <c r="M623" s="926"/>
      <c r="N623" s="926"/>
      <c r="O623" s="926"/>
      <c r="P623" s="926"/>
      <c r="Q623" s="926"/>
      <c r="R623" s="926"/>
      <c r="S623" s="962"/>
    </row>
    <row r="624" spans="2:19" ht="16.5" customHeight="1">
      <c r="B624" s="874"/>
      <c r="C624" s="923"/>
      <c r="D624" s="903"/>
      <c r="E624" s="903"/>
      <c r="F624" s="903"/>
      <c r="G624" s="903"/>
      <c r="H624" s="903"/>
      <c r="I624" s="903"/>
      <c r="J624" s="876"/>
      <c r="K624" s="876"/>
      <c r="L624" s="876"/>
      <c r="M624" s="876"/>
      <c r="N624" s="876"/>
      <c r="O624" s="876"/>
      <c r="P624" s="876"/>
      <c r="Q624" s="876"/>
      <c r="R624" s="876"/>
      <c r="S624" s="876"/>
    </row>
    <row r="625" spans="2:19" ht="16.5" customHeight="1">
      <c r="B625" s="870"/>
      <c r="C625" s="923"/>
      <c r="D625" s="903"/>
      <c r="E625" s="903"/>
      <c r="F625" s="903"/>
      <c r="G625" s="903"/>
      <c r="H625" s="903"/>
      <c r="I625" s="903"/>
      <c r="J625" s="876"/>
      <c r="K625" s="876"/>
      <c r="L625" s="876"/>
      <c r="M625" s="876"/>
      <c r="N625" s="876"/>
      <c r="O625" s="876"/>
      <c r="P625" s="876"/>
      <c r="Q625" s="876"/>
      <c r="R625" s="876"/>
      <c r="S625" s="876"/>
    </row>
    <row r="626" spans="2:19" ht="16.5" customHeight="1" thickBot="1">
      <c r="B626" s="1119" t="s">
        <v>218</v>
      </c>
      <c r="C626" s="923"/>
      <c r="D626" s="903"/>
      <c r="E626" s="903"/>
      <c r="F626" s="903"/>
      <c r="G626" s="903"/>
      <c r="H626" s="903"/>
      <c r="I626" s="903"/>
      <c r="J626" s="876"/>
      <c r="K626" s="876"/>
      <c r="L626" s="876"/>
      <c r="M626" s="876"/>
      <c r="N626" s="876"/>
      <c r="O626" s="876"/>
      <c r="P626" s="876"/>
      <c r="Q626" s="876"/>
      <c r="R626" s="876"/>
      <c r="S626" s="876"/>
    </row>
    <row r="627" spans="2:19" ht="16.5" customHeight="1" thickBot="1">
      <c r="B627" s="1578" t="s">
        <v>230</v>
      </c>
      <c r="C627" s="1579"/>
      <c r="D627" s="1579"/>
      <c r="E627" s="1579"/>
      <c r="F627" s="1579"/>
      <c r="G627" s="1579"/>
      <c r="H627" s="1579"/>
      <c r="I627" s="1579"/>
      <c r="J627" s="1579"/>
      <c r="K627" s="1579"/>
      <c r="L627" s="1579"/>
      <c r="M627" s="1579"/>
      <c r="N627" s="1579"/>
      <c r="O627" s="1579"/>
      <c r="P627" s="1579"/>
      <c r="Q627" s="1579"/>
      <c r="R627" s="1579"/>
      <c r="S627" s="1579"/>
    </row>
    <row r="628" spans="2:19" ht="16.5" customHeight="1" hidden="1" thickBot="1">
      <c r="B628" s="1119"/>
      <c r="C628" s="1578" t="s">
        <v>134</v>
      </c>
      <c r="D628" s="1579"/>
      <c r="E628" s="1579"/>
      <c r="F628" s="1579"/>
      <c r="G628" s="1579"/>
      <c r="H628" s="1579"/>
      <c r="I628" s="1579"/>
      <c r="J628" s="1579"/>
      <c r="K628" s="1579"/>
      <c r="L628" s="1579"/>
      <c r="M628" s="1579"/>
      <c r="N628" s="1579"/>
      <c r="O628" s="1579"/>
      <c r="P628" s="1579"/>
      <c r="Q628" s="1579"/>
      <c r="R628" s="1579"/>
      <c r="S628" s="1580"/>
    </row>
    <row r="629" spans="2:19" ht="16.5" customHeight="1" hidden="1" thickBot="1">
      <c r="B629" s="933"/>
      <c r="C629" s="933"/>
      <c r="D629" s="933"/>
      <c r="E629" s="933"/>
      <c r="F629" s="933"/>
      <c r="G629" s="933"/>
      <c r="H629" s="933"/>
      <c r="I629" s="933"/>
      <c r="J629" s="933"/>
      <c r="K629" s="933"/>
      <c r="L629" s="933"/>
      <c r="M629" s="933"/>
      <c r="N629" s="933"/>
      <c r="O629" s="933"/>
      <c r="P629" s="933"/>
      <c r="Q629" s="933"/>
      <c r="R629" s="933"/>
      <c r="S629" s="933"/>
    </row>
    <row r="630" spans="2:19" ht="16.5" customHeight="1" hidden="1">
      <c r="B630" s="1120"/>
      <c r="C630" s="1121"/>
      <c r="D630" s="880"/>
      <c r="E630" s="1584" t="s">
        <v>86</v>
      </c>
      <c r="F630" s="1585"/>
      <c r="G630" s="1585"/>
      <c r="H630" s="1586"/>
      <c r="I630" s="882"/>
      <c r="J630" s="1581"/>
      <c r="K630" s="1582"/>
      <c r="L630" s="1582"/>
      <c r="M630" s="1582"/>
      <c r="N630" s="1582"/>
      <c r="O630" s="1582"/>
      <c r="P630" s="1582"/>
      <c r="Q630" s="1582"/>
      <c r="R630" s="1582"/>
      <c r="S630" s="1583"/>
    </row>
    <row r="631" spans="2:19" ht="16.5" customHeight="1" hidden="1" thickBot="1">
      <c r="B631" s="1119"/>
      <c r="C631" s="884" t="s">
        <v>135</v>
      </c>
      <c r="D631" s="885"/>
      <c r="E631" s="993" t="s">
        <v>88</v>
      </c>
      <c r="F631" s="994" t="s">
        <v>89</v>
      </c>
      <c r="G631" s="994" t="s">
        <v>90</v>
      </c>
      <c r="H631" s="1014" t="s">
        <v>91</v>
      </c>
      <c r="I631" s="889"/>
      <c r="J631" s="890"/>
      <c r="K631" s="948"/>
      <c r="L631" s="948"/>
      <c r="M631" s="948"/>
      <c r="N631" s="948"/>
      <c r="O631" s="948"/>
      <c r="P631" s="948"/>
      <c r="Q631" s="948"/>
      <c r="R631" s="948"/>
      <c r="S631" s="892"/>
    </row>
    <row r="632" spans="2:19" ht="16.5" customHeight="1" hidden="1" thickBot="1">
      <c r="B632" s="1122"/>
      <c r="C632" s="1114">
        <v>657</v>
      </c>
      <c r="D632" s="1049" t="s">
        <v>160</v>
      </c>
      <c r="E632" s="895"/>
      <c r="F632" s="896"/>
      <c r="G632" s="896"/>
      <c r="H632" s="897"/>
      <c r="I632" s="898"/>
      <c r="J632" s="956"/>
      <c r="K632" s="899"/>
      <c r="L632" s="899"/>
      <c r="M632" s="899"/>
      <c r="N632" s="899"/>
      <c r="O632" s="899"/>
      <c r="P632" s="899"/>
      <c r="Q632" s="899"/>
      <c r="R632" s="899"/>
      <c r="S632" s="900"/>
    </row>
    <row r="633" spans="2:19" ht="16.5" customHeight="1" hidden="1" thickBot="1">
      <c r="B633" s="1122"/>
      <c r="C633" s="1123">
        <v>657</v>
      </c>
      <c r="D633" s="913" t="s">
        <v>160</v>
      </c>
      <c r="E633" s="953"/>
      <c r="F633" s="954"/>
      <c r="G633" s="954"/>
      <c r="H633" s="950"/>
      <c r="I633" s="908"/>
      <c r="J633" s="902"/>
      <c r="K633" s="903"/>
      <c r="L633" s="903"/>
      <c r="M633" s="903"/>
      <c r="N633" s="903"/>
      <c r="O633" s="903"/>
      <c r="P633" s="903"/>
      <c r="Q633" s="903"/>
      <c r="R633" s="903"/>
      <c r="S633" s="904"/>
    </row>
    <row r="634" spans="2:19" ht="16.5" customHeight="1" hidden="1" thickBot="1">
      <c r="B634" s="973" t="s">
        <v>28</v>
      </c>
      <c r="C634" s="923"/>
      <c r="D634" s="903"/>
      <c r="E634" s="920">
        <f>SUM(E632:E633)</f>
        <v>0</v>
      </c>
      <c r="F634" s="921">
        <f>SUM(F632:F633)</f>
        <v>0</v>
      </c>
      <c r="G634" s="921">
        <f>SUM(G632:G633)</f>
        <v>0</v>
      </c>
      <c r="H634" s="921"/>
      <c r="I634" s="921"/>
      <c r="J634" s="902"/>
      <c r="K634" s="903"/>
      <c r="L634" s="903"/>
      <c r="M634" s="903"/>
      <c r="N634" s="903"/>
      <c r="O634" s="903"/>
      <c r="P634" s="903"/>
      <c r="Q634" s="903"/>
      <c r="R634" s="903"/>
      <c r="S634" s="904"/>
    </row>
    <row r="635" spans="2:19" ht="16.5" customHeight="1" hidden="1" thickBot="1">
      <c r="B635" s="1122"/>
      <c r="C635" s="875"/>
      <c r="D635" s="876"/>
      <c r="E635" s="876"/>
      <c r="F635" s="876"/>
      <c r="G635" s="876"/>
      <c r="H635" s="876"/>
      <c r="I635" s="876"/>
      <c r="J635" s="920"/>
      <c r="K635" s="921"/>
      <c r="L635" s="921"/>
      <c r="M635" s="921"/>
      <c r="N635" s="921"/>
      <c r="O635" s="921"/>
      <c r="P635" s="921"/>
      <c r="Q635" s="921"/>
      <c r="R635" s="921"/>
      <c r="S635" s="922"/>
    </row>
    <row r="636" spans="2:19" ht="16.5" customHeight="1">
      <c r="B636" s="1122"/>
      <c r="C636" s="875"/>
      <c r="D636" s="876"/>
      <c r="E636" s="876"/>
      <c r="F636" s="876"/>
      <c r="G636" s="876"/>
      <c r="H636" s="876"/>
      <c r="I636" s="876"/>
      <c r="J636" s="903"/>
      <c r="K636" s="903"/>
      <c r="L636" s="903"/>
      <c r="M636" s="903"/>
      <c r="N636" s="903"/>
      <c r="O636" s="903"/>
      <c r="P636" s="903"/>
      <c r="Q636" s="903"/>
      <c r="R636" s="903"/>
      <c r="S636" s="903"/>
    </row>
    <row r="637" spans="2:19" ht="16.5" customHeight="1" thickBot="1">
      <c r="B637" s="869" t="s">
        <v>253</v>
      </c>
      <c r="J637" s="1126"/>
      <c r="K637" s="1126"/>
      <c r="L637" s="1126"/>
      <c r="M637" s="1126"/>
      <c r="N637" s="1126"/>
      <c r="O637" s="1126"/>
      <c r="P637" s="1126"/>
      <c r="Q637" s="1126"/>
      <c r="R637" s="1126"/>
      <c r="S637" s="1126"/>
    </row>
    <row r="638" spans="3:19" ht="16.5" customHeight="1">
      <c r="C638" s="1068"/>
      <c r="D638" s="1069"/>
      <c r="E638" s="1572" t="s">
        <v>86</v>
      </c>
      <c r="F638" s="1573"/>
      <c r="G638" s="1573"/>
      <c r="H638" s="1574"/>
      <c r="I638" s="1070"/>
      <c r="J638" s="1575"/>
      <c r="K638" s="1576"/>
      <c r="L638" s="1576"/>
      <c r="M638" s="1576"/>
      <c r="N638" s="1576"/>
      <c r="O638" s="1576"/>
      <c r="P638" s="1576"/>
      <c r="Q638" s="1576"/>
      <c r="R638" s="1576"/>
      <c r="S638" s="1577"/>
    </row>
    <row r="639" spans="2:19" ht="16.5" customHeight="1" thickBot="1">
      <c r="B639" s="869"/>
      <c r="C639" s="1071" t="s">
        <v>135</v>
      </c>
      <c r="D639" s="1072"/>
      <c r="E639" s="1073" t="s">
        <v>88</v>
      </c>
      <c r="F639" s="1074" t="s">
        <v>89</v>
      </c>
      <c r="G639" s="1074" t="s">
        <v>90</v>
      </c>
      <c r="H639" s="1075" t="s">
        <v>91</v>
      </c>
      <c r="I639" s="1076"/>
      <c r="J639" s="1077"/>
      <c r="K639" s="1078"/>
      <c r="L639" s="1078"/>
      <c r="M639" s="1078"/>
      <c r="N639" s="1078"/>
      <c r="O639" s="1078"/>
      <c r="P639" s="1078"/>
      <c r="Q639" s="1078"/>
      <c r="R639" s="1078"/>
      <c r="S639" s="1079"/>
    </row>
    <row r="640" spans="2:19" ht="16.5" customHeight="1" thickBot="1">
      <c r="B640" s="869"/>
      <c r="C640" s="1410">
        <v>711</v>
      </c>
      <c r="D640" s="1411"/>
      <c r="E640" s="1127">
        <v>4</v>
      </c>
      <c r="F640" s="1083">
        <v>6</v>
      </c>
      <c r="G640" s="1083">
        <v>6</v>
      </c>
      <c r="H640" s="1128"/>
      <c r="I640" s="1129"/>
      <c r="J640" s="1077"/>
      <c r="K640" s="1078"/>
      <c r="L640" s="1078"/>
      <c r="M640" s="1078"/>
      <c r="N640" s="1078"/>
      <c r="O640" s="1078"/>
      <c r="P640" s="1078"/>
      <c r="Q640" s="1078"/>
      <c r="R640" s="1078"/>
      <c r="S640" s="1079"/>
    </row>
    <row r="641" spans="2:19" ht="16.5" customHeight="1" hidden="1" thickBot="1">
      <c r="B641" s="1063"/>
      <c r="C641" s="1130"/>
      <c r="D641" s="1097"/>
      <c r="E641" s="1131"/>
      <c r="F641" s="1132"/>
      <c r="G641" s="1132"/>
      <c r="H641" s="1133"/>
      <c r="I641" s="1084"/>
      <c r="J641" s="1085"/>
      <c r="K641" s="1065"/>
      <c r="L641" s="1065"/>
      <c r="M641" s="1065"/>
      <c r="N641" s="1065"/>
      <c r="O641" s="1065"/>
      <c r="P641" s="1065"/>
      <c r="Q641" s="1065"/>
      <c r="R641" s="1065"/>
      <c r="S641" s="1086"/>
    </row>
    <row r="642" spans="2:19" ht="16.5" customHeight="1">
      <c r="B642" s="1090" t="s">
        <v>128</v>
      </c>
      <c r="C642" s="1064"/>
      <c r="D642" s="1065"/>
      <c r="E642" s="918">
        <f>SUM(E640:E641)</f>
        <v>4</v>
      </c>
      <c r="F642" s="882">
        <f>SUM(F640:F641)</f>
        <v>6</v>
      </c>
      <c r="G642" s="882">
        <f>SUM(G640:G641)</f>
        <v>6</v>
      </c>
      <c r="H642" s="919"/>
      <c r="I642" s="1066"/>
      <c r="J642" s="1085"/>
      <c r="K642" s="1065"/>
      <c r="L642" s="1065"/>
      <c r="M642" s="1065"/>
      <c r="N642" s="1065"/>
      <c r="O642" s="1065"/>
      <c r="P642" s="1065"/>
      <c r="Q642" s="1065"/>
      <c r="R642" s="1065"/>
      <c r="S642" s="1086"/>
    </row>
    <row r="643" spans="2:19" ht="16.5" customHeight="1">
      <c r="B643" s="1090" t="s">
        <v>129</v>
      </c>
      <c r="C643" s="1091"/>
      <c r="D643" s="1065"/>
      <c r="E643" s="902">
        <f>E644-E642</f>
        <v>3</v>
      </c>
      <c r="F643" s="903">
        <f>F644-F642</f>
        <v>1</v>
      </c>
      <c r="G643" s="903">
        <f>G644-G642</f>
        <v>1</v>
      </c>
      <c r="H643" s="904"/>
      <c r="I643" s="1066"/>
      <c r="J643" s="1085"/>
      <c r="K643" s="1065"/>
      <c r="L643" s="1065"/>
      <c r="M643" s="1065"/>
      <c r="N643" s="1065"/>
      <c r="O643" s="1065"/>
      <c r="P643" s="1065"/>
      <c r="Q643" s="1065"/>
      <c r="R643" s="1065"/>
      <c r="S643" s="1086"/>
    </row>
    <row r="644" spans="2:19" ht="16.5" customHeight="1" thickBot="1">
      <c r="B644" s="1090" t="s">
        <v>28</v>
      </c>
      <c r="C644" s="1091"/>
      <c r="D644" s="1065"/>
      <c r="E644" s="920">
        <f>MAX($E$642:$G$642)*0.2+MAX($E$642:$G$642)</f>
        <v>7</v>
      </c>
      <c r="F644" s="921">
        <f>MAX($E$642:$G$642)*0.2+MAX($E$642:$G$642)</f>
        <v>7</v>
      </c>
      <c r="G644" s="921">
        <f>MAX($E$642:$G$642)*0.2+MAX($E$642:$G$642)</f>
        <v>7</v>
      </c>
      <c r="H644" s="922"/>
      <c r="I644" s="1096"/>
      <c r="J644" s="1092"/>
      <c r="K644" s="1065"/>
      <c r="L644" s="1065"/>
      <c r="M644" s="1065"/>
      <c r="N644" s="1065"/>
      <c r="O644" s="1065"/>
      <c r="P644" s="1065"/>
      <c r="Q644" s="1066"/>
      <c r="R644" s="1066"/>
      <c r="S644" s="1093"/>
    </row>
    <row r="645" spans="2:19" ht="16.5" customHeight="1" thickBot="1">
      <c r="B645" s="1054"/>
      <c r="C645" s="1064"/>
      <c r="D645" s="1065"/>
      <c r="E645" s="1066"/>
      <c r="F645" s="1066"/>
      <c r="G645" s="1066"/>
      <c r="H645" s="1066"/>
      <c r="I645" s="1066"/>
      <c r="J645" s="1098"/>
      <c r="K645" s="1099"/>
      <c r="L645" s="1099"/>
      <c r="M645" s="1099"/>
      <c r="N645" s="1099"/>
      <c r="O645" s="1099"/>
      <c r="P645" s="1099"/>
      <c r="Q645" s="1100"/>
      <c r="R645" s="1100"/>
      <c r="S645" s="1101"/>
    </row>
    <row r="646" spans="2:19" ht="16.5" customHeight="1">
      <c r="B646" s="1054"/>
      <c r="C646" s="1064"/>
      <c r="D646" s="1065"/>
      <c r="E646" s="1066"/>
      <c r="F646" s="1066"/>
      <c r="G646" s="1066"/>
      <c r="H646" s="1066"/>
      <c r="I646" s="1066"/>
      <c r="J646" s="1134"/>
      <c r="K646" s="1134"/>
      <c r="L646" s="1134"/>
      <c r="M646" s="1134"/>
      <c r="N646" s="1134"/>
      <c r="O646" s="1134"/>
      <c r="P646" s="1134"/>
      <c r="Q646" s="1134"/>
      <c r="R646" s="1134"/>
      <c r="S646" s="1134"/>
    </row>
    <row r="647" spans="2:19" ht="15.75" thickBot="1">
      <c r="B647" s="1087" t="s">
        <v>258</v>
      </c>
      <c r="C647" s="1064"/>
      <c r="D647" s="1065"/>
      <c r="E647" s="1066"/>
      <c r="F647" s="1066"/>
      <c r="G647" s="1066"/>
      <c r="H647" s="1066"/>
      <c r="I647" s="1066"/>
      <c r="J647" s="1135"/>
      <c r="K647" s="1067"/>
      <c r="L647" s="1067"/>
      <c r="M647" s="1067"/>
      <c r="N647" s="1067"/>
      <c r="O647" s="1067"/>
      <c r="P647" s="1067"/>
      <c r="Q647" s="1067"/>
      <c r="R647" s="1067"/>
      <c r="S647" s="1136"/>
    </row>
    <row r="648" spans="2:19" ht="16.5" customHeight="1" thickBot="1">
      <c r="B648" s="1087"/>
      <c r="C648" s="1064"/>
      <c r="D648" s="1065"/>
      <c r="E648" s="1587" t="s">
        <v>138</v>
      </c>
      <c r="F648" s="1588"/>
      <c r="G648" s="1588"/>
      <c r="H648" s="1589"/>
      <c r="I648" s="1066"/>
      <c r="J648" s="1575"/>
      <c r="K648" s="1576"/>
      <c r="L648" s="1576"/>
      <c r="M648" s="1576"/>
      <c r="N648" s="1576"/>
      <c r="O648" s="1576"/>
      <c r="P648" s="1576"/>
      <c r="Q648" s="1576"/>
      <c r="R648" s="1576"/>
      <c r="S648" s="1577"/>
    </row>
    <row r="649" spans="2:19" ht="16.5" customHeight="1" thickBot="1">
      <c r="B649" s="1087"/>
      <c r="C649" s="1036"/>
      <c r="D649" s="1036"/>
      <c r="E649" s="1137" t="s">
        <v>88</v>
      </c>
      <c r="F649" s="1138" t="s">
        <v>89</v>
      </c>
      <c r="G649" s="1138" t="s">
        <v>90</v>
      </c>
      <c r="H649" s="1139" t="s">
        <v>91</v>
      </c>
      <c r="I649" s="1140"/>
      <c r="J649" s="1077"/>
      <c r="K649" s="1078"/>
      <c r="L649" s="1078"/>
      <c r="M649" s="1078"/>
      <c r="N649" s="1078"/>
      <c r="O649" s="1078"/>
      <c r="P649" s="1078"/>
      <c r="Q649" s="1078"/>
      <c r="R649" s="1078"/>
      <c r="S649" s="1079"/>
    </row>
    <row r="650" spans="2:19" ht="16.5" customHeight="1">
      <c r="B650" s="1141" t="s">
        <v>128</v>
      </c>
      <c r="C650" s="1141"/>
      <c r="D650" s="1129"/>
      <c r="E650" s="918">
        <f>E620+E642</f>
        <v>78</v>
      </c>
      <c r="F650" s="882">
        <f>F620+F642</f>
        <v>104</v>
      </c>
      <c r="G650" s="882">
        <f>G620+G642</f>
        <v>110</v>
      </c>
      <c r="H650" s="919">
        <f>H620+H642</f>
        <v>5</v>
      </c>
      <c r="I650" s="1070"/>
      <c r="J650" s="1085"/>
      <c r="K650" s="1065"/>
      <c r="L650" s="1065"/>
      <c r="M650" s="1065"/>
      <c r="N650" s="1065"/>
      <c r="O650" s="1065"/>
      <c r="P650" s="1065"/>
      <c r="Q650" s="1065"/>
      <c r="R650" s="1065"/>
      <c r="S650" s="1093"/>
    </row>
    <row r="651" spans="2:19" ht="16.5" customHeight="1">
      <c r="B651" s="1090" t="s">
        <v>129</v>
      </c>
      <c r="C651" s="1064"/>
      <c r="D651" s="1066"/>
      <c r="E651" s="902">
        <f aca="true" t="shared" si="1" ref="E651:G652">E621+E643</f>
        <v>54</v>
      </c>
      <c r="F651" s="903">
        <f t="shared" si="1"/>
        <v>28</v>
      </c>
      <c r="G651" s="903">
        <f t="shared" si="1"/>
        <v>22</v>
      </c>
      <c r="H651" s="904"/>
      <c r="I651" s="1066"/>
      <c r="J651" s="1092"/>
      <c r="K651" s="1065"/>
      <c r="L651" s="1065"/>
      <c r="M651" s="1065"/>
      <c r="N651" s="1065"/>
      <c r="O651" s="1065"/>
      <c r="P651" s="1065"/>
      <c r="Q651" s="1065"/>
      <c r="R651" s="1065"/>
      <c r="S651" s="1093"/>
    </row>
    <row r="652" spans="2:19" ht="16.5" customHeight="1" thickBot="1">
      <c r="B652" s="1090" t="s">
        <v>28</v>
      </c>
      <c r="C652" s="1064"/>
      <c r="D652" s="1065"/>
      <c r="E652" s="920">
        <f t="shared" si="1"/>
        <v>132</v>
      </c>
      <c r="F652" s="921">
        <f t="shared" si="1"/>
        <v>132</v>
      </c>
      <c r="G652" s="921">
        <f t="shared" si="1"/>
        <v>132</v>
      </c>
      <c r="H652" s="922"/>
      <c r="I652" s="1096"/>
      <c r="J652" s="1092"/>
      <c r="K652" s="1065"/>
      <c r="L652" s="1065"/>
      <c r="M652" s="1065"/>
      <c r="N652" s="1065"/>
      <c r="O652" s="1065"/>
      <c r="P652" s="1065"/>
      <c r="Q652" s="1066"/>
      <c r="R652" s="1066"/>
      <c r="S652" s="1093"/>
    </row>
    <row r="653" spans="2:19" ht="16.5" customHeight="1" thickBot="1">
      <c r="B653" s="1054" t="s">
        <v>130</v>
      </c>
      <c r="C653" s="1091"/>
      <c r="D653" s="1134"/>
      <c r="J653" s="1142"/>
      <c r="K653" s="1100"/>
      <c r="L653" s="1100"/>
      <c r="M653" s="1100"/>
      <c r="N653" s="1100"/>
      <c r="O653" s="1100"/>
      <c r="P653" s="1100"/>
      <c r="Q653" s="1100"/>
      <c r="R653" s="1100"/>
      <c r="S653" s="1143"/>
    </row>
    <row r="654" spans="2:19" ht="16.5" customHeight="1">
      <c r="B654" s="1036"/>
      <c r="C654" s="1036"/>
      <c r="D654" s="1036"/>
      <c r="E654" s="1036"/>
      <c r="F654" s="1036"/>
      <c r="G654" s="1036"/>
      <c r="H654" s="1036"/>
      <c r="I654" s="1036"/>
      <c r="J654" s="1036"/>
      <c r="K654" s="1036"/>
      <c r="L654" s="1036"/>
      <c r="M654" s="1036"/>
      <c r="N654" s="1036"/>
      <c r="O654" s="1036"/>
      <c r="P654" s="1036"/>
      <c r="Q654" s="1036"/>
      <c r="R654" s="1036"/>
      <c r="S654" s="1036"/>
    </row>
    <row r="655" spans="2:19" ht="16.5" customHeight="1">
      <c r="B655" s="1144"/>
      <c r="C655" s="875"/>
      <c r="D655" s="876"/>
      <c r="E655" s="876"/>
      <c r="F655" s="876"/>
      <c r="G655" s="876"/>
      <c r="H655" s="876"/>
      <c r="I655" s="876"/>
      <c r="J655" s="876"/>
      <c r="K655" s="876"/>
      <c r="L655" s="876"/>
      <c r="M655" s="876"/>
      <c r="N655" s="876"/>
      <c r="O655" s="876"/>
      <c r="P655" s="876"/>
      <c r="Q655" s="876"/>
      <c r="R655" s="876"/>
      <c r="S655" s="876"/>
    </row>
    <row r="656" spans="2:19" ht="16.5" customHeight="1">
      <c r="B656" s="1144"/>
      <c r="C656" s="875"/>
      <c r="D656" s="876"/>
      <c r="E656" s="876"/>
      <c r="F656" s="876"/>
      <c r="G656" s="876"/>
      <c r="H656" s="876"/>
      <c r="I656" s="876"/>
      <c r="J656" s="876"/>
      <c r="K656" s="876"/>
      <c r="L656" s="876"/>
      <c r="M656" s="876"/>
      <c r="N656" s="876"/>
      <c r="O656" s="876"/>
      <c r="P656" s="876"/>
      <c r="Q656" s="876"/>
      <c r="R656" s="876"/>
      <c r="S656" s="876"/>
    </row>
    <row r="657" spans="2:19" ht="16.5" customHeight="1">
      <c r="B657" s="1145"/>
      <c r="C657" s="875"/>
      <c r="D657" s="876"/>
      <c r="E657" s="876"/>
      <c r="F657" s="876"/>
      <c r="G657" s="876"/>
      <c r="H657" s="876"/>
      <c r="I657" s="876"/>
      <c r="J657" s="876"/>
      <c r="K657" s="876"/>
      <c r="L657" s="876"/>
      <c r="M657" s="876"/>
      <c r="N657" s="876"/>
      <c r="O657" s="876"/>
      <c r="P657" s="876"/>
      <c r="Q657" s="876"/>
      <c r="R657" s="876"/>
      <c r="S657" s="876"/>
    </row>
    <row r="658" spans="2:19" ht="16.5" customHeight="1">
      <c r="B658" s="1122" t="s">
        <v>170</v>
      </c>
      <c r="C658" s="875"/>
      <c r="D658" s="876"/>
      <c r="E658" s="876"/>
      <c r="F658" s="876"/>
      <c r="G658" s="876"/>
      <c r="H658" s="876"/>
      <c r="I658" s="876"/>
      <c r="J658" s="876"/>
      <c r="K658" s="876"/>
      <c r="L658" s="876"/>
      <c r="M658" s="876"/>
      <c r="N658" s="876"/>
      <c r="O658" s="876"/>
      <c r="P658" s="876"/>
      <c r="Q658" s="876"/>
      <c r="R658" s="876"/>
      <c r="S658" s="876"/>
    </row>
    <row r="659" spans="2:19" ht="16.5" customHeight="1" hidden="1">
      <c r="B659" s="1036"/>
      <c r="C659" s="1036"/>
      <c r="D659" s="1036"/>
      <c r="E659" s="1036"/>
      <c r="F659" s="1036"/>
      <c r="G659" s="1036"/>
      <c r="H659" s="1036"/>
      <c r="I659" s="1036"/>
      <c r="J659" s="1036"/>
      <c r="K659" s="1036"/>
      <c r="L659" s="1036"/>
      <c r="M659" s="1036"/>
      <c r="N659" s="1036"/>
      <c r="O659" s="1036"/>
      <c r="P659" s="1036"/>
      <c r="Q659" s="1036"/>
      <c r="R659" s="1036"/>
      <c r="S659" s="1036"/>
    </row>
    <row r="660" spans="2:19" ht="16.5" customHeight="1" hidden="1">
      <c r="B660" s="1036"/>
      <c r="C660" s="1036"/>
      <c r="D660" s="1036"/>
      <c r="E660" s="1036"/>
      <c r="F660" s="1036"/>
      <c r="G660" s="1036"/>
      <c r="H660" s="1036"/>
      <c r="I660" s="1036"/>
      <c r="J660" s="1036"/>
      <c r="K660" s="1036"/>
      <c r="L660" s="1036"/>
      <c r="M660" s="1036"/>
      <c r="N660" s="1036"/>
      <c r="O660" s="1036"/>
      <c r="P660" s="1036"/>
      <c r="Q660" s="1036"/>
      <c r="R660" s="1036"/>
      <c r="S660" s="1036"/>
    </row>
    <row r="661" spans="2:19" ht="16.5" customHeight="1" hidden="1">
      <c r="B661" s="1036"/>
      <c r="C661" s="1036"/>
      <c r="D661" s="1036"/>
      <c r="E661" s="1036"/>
      <c r="F661" s="1036"/>
      <c r="G661" s="1036"/>
      <c r="H661" s="1036"/>
      <c r="I661" s="1036"/>
      <c r="J661" s="1036"/>
      <c r="K661" s="1036"/>
      <c r="L661" s="1036"/>
      <c r="M661" s="1036"/>
      <c r="N661" s="1036"/>
      <c r="O661" s="1036"/>
      <c r="P661" s="1036"/>
      <c r="Q661" s="1036"/>
      <c r="R661" s="1036"/>
      <c r="S661" s="1036"/>
    </row>
    <row r="662" spans="2:19" ht="16.5" customHeight="1" hidden="1">
      <c r="B662" s="1036"/>
      <c r="C662" s="1036"/>
      <c r="D662" s="1036"/>
      <c r="E662" s="1036"/>
      <c r="F662" s="1036"/>
      <c r="G662" s="1036"/>
      <c r="H662" s="1036"/>
      <c r="I662" s="1036"/>
      <c r="J662" s="1036"/>
      <c r="K662" s="1036"/>
      <c r="L662" s="1036"/>
      <c r="M662" s="1036"/>
      <c r="N662" s="1036"/>
      <c r="O662" s="1036"/>
      <c r="P662" s="1036"/>
      <c r="Q662" s="1036"/>
      <c r="R662" s="1036"/>
      <c r="S662" s="1036"/>
    </row>
    <row r="663" spans="2:19" ht="16.5" customHeight="1" hidden="1">
      <c r="B663" s="1036"/>
      <c r="C663" s="1036"/>
      <c r="D663" s="1036"/>
      <c r="E663" s="1036"/>
      <c r="F663" s="1036"/>
      <c r="G663" s="1036"/>
      <c r="H663" s="1036"/>
      <c r="I663" s="1036"/>
      <c r="J663" s="1036"/>
      <c r="K663" s="1036"/>
      <c r="L663" s="1036"/>
      <c r="M663" s="1036"/>
      <c r="N663" s="1036"/>
      <c r="O663" s="1036"/>
      <c r="P663" s="1036"/>
      <c r="Q663" s="1036"/>
      <c r="R663" s="1036"/>
      <c r="S663" s="1036"/>
    </row>
    <row r="664" spans="2:19" ht="16.5" customHeight="1" hidden="1">
      <c r="B664" s="1036"/>
      <c r="C664" s="1036"/>
      <c r="D664" s="1036"/>
      <c r="E664" s="1036"/>
      <c r="F664" s="1036"/>
      <c r="G664" s="1036"/>
      <c r="H664" s="1036"/>
      <c r="I664" s="1036"/>
      <c r="J664" s="1036"/>
      <c r="K664" s="1036"/>
      <c r="L664" s="1036"/>
      <c r="M664" s="1036"/>
      <c r="N664" s="1036"/>
      <c r="O664" s="1036"/>
      <c r="P664" s="1036"/>
      <c r="Q664" s="1036"/>
      <c r="R664" s="1036"/>
      <c r="S664" s="1036"/>
    </row>
    <row r="665" spans="2:19" ht="16.5" customHeight="1" hidden="1">
      <c r="B665" s="1036"/>
      <c r="C665" s="1036"/>
      <c r="D665" s="1036"/>
      <c r="E665" s="1036"/>
      <c r="F665" s="1036"/>
      <c r="G665" s="1036"/>
      <c r="H665" s="1036"/>
      <c r="I665" s="1036"/>
      <c r="J665" s="1036"/>
      <c r="K665" s="1036"/>
      <c r="L665" s="1036"/>
      <c r="M665" s="1036"/>
      <c r="N665" s="1036"/>
      <c r="O665" s="1036"/>
      <c r="P665" s="1036"/>
      <c r="Q665" s="1036"/>
      <c r="R665" s="1036"/>
      <c r="S665" s="1036"/>
    </row>
    <row r="666" spans="1:19" ht="16.5" customHeight="1" hidden="1">
      <c r="A666" s="1020"/>
      <c r="B666" s="1036"/>
      <c r="C666" s="1036"/>
      <c r="D666" s="1036"/>
      <c r="E666" s="1036"/>
      <c r="F666" s="1036"/>
      <c r="G666" s="1036"/>
      <c r="H666" s="1036"/>
      <c r="I666" s="1036"/>
      <c r="J666" s="1036"/>
      <c r="K666" s="1036"/>
      <c r="L666" s="1036"/>
      <c r="M666" s="1036"/>
      <c r="N666" s="1036"/>
      <c r="O666" s="1036"/>
      <c r="P666" s="1036"/>
      <c r="Q666" s="1036"/>
      <c r="R666" s="1036"/>
      <c r="S666" s="1036"/>
    </row>
    <row r="667" spans="1:19" ht="16.5" customHeight="1" hidden="1">
      <c r="A667" s="1020"/>
      <c r="B667" s="1036"/>
      <c r="C667" s="1036"/>
      <c r="D667" s="1036"/>
      <c r="E667" s="1036"/>
      <c r="F667" s="1036"/>
      <c r="G667" s="1036"/>
      <c r="H667" s="1036"/>
      <c r="I667" s="1036"/>
      <c r="J667" s="1036"/>
      <c r="K667" s="1036"/>
      <c r="L667" s="1036"/>
      <c r="M667" s="1036"/>
      <c r="N667" s="1036"/>
      <c r="O667" s="1036"/>
      <c r="P667" s="1036"/>
      <c r="Q667" s="1036"/>
      <c r="R667" s="1036"/>
      <c r="S667" s="1036"/>
    </row>
    <row r="668" spans="1:19" ht="16.5" customHeight="1" hidden="1">
      <c r="A668" s="1020"/>
      <c r="B668" s="1036"/>
      <c r="C668" s="1036"/>
      <c r="D668" s="1036"/>
      <c r="E668" s="1036"/>
      <c r="F668" s="1036"/>
      <c r="G668" s="1036"/>
      <c r="H668" s="1036"/>
      <c r="I668" s="1036"/>
      <c r="J668" s="1036"/>
      <c r="K668" s="1036"/>
      <c r="L668" s="1036"/>
      <c r="M668" s="1036"/>
      <c r="N668" s="1036"/>
      <c r="O668" s="1036"/>
      <c r="P668" s="1036"/>
      <c r="Q668" s="1036"/>
      <c r="R668" s="1036"/>
      <c r="S668" s="1036"/>
    </row>
    <row r="669" spans="1:19" ht="16.5" customHeight="1">
      <c r="A669" s="1020"/>
      <c r="B669" s="1036"/>
      <c r="C669" s="1036"/>
      <c r="D669" s="1036"/>
      <c r="E669" s="1036"/>
      <c r="F669" s="1036"/>
      <c r="G669" s="1036"/>
      <c r="H669" s="1036"/>
      <c r="I669" s="1036"/>
      <c r="J669" s="1036"/>
      <c r="K669" s="1036"/>
      <c r="L669" s="1036"/>
      <c r="M669" s="1036"/>
      <c r="N669" s="1036"/>
      <c r="O669" s="1036"/>
      <c r="P669" s="1036"/>
      <c r="Q669" s="1036"/>
      <c r="R669" s="1036"/>
      <c r="S669" s="1036"/>
    </row>
    <row r="670" spans="2:19" ht="16.5" customHeight="1">
      <c r="B670" s="1036"/>
      <c r="C670" s="1036"/>
      <c r="D670" s="1036"/>
      <c r="E670" s="1036"/>
      <c r="F670" s="1036"/>
      <c r="G670" s="1036"/>
      <c r="H670" s="1036"/>
      <c r="I670" s="1036"/>
      <c r="J670" s="1036"/>
      <c r="K670" s="1036"/>
      <c r="L670" s="1036"/>
      <c r="M670" s="1036"/>
      <c r="N670" s="1036"/>
      <c r="O670" s="1036"/>
      <c r="P670" s="1036"/>
      <c r="Q670" s="1036"/>
      <c r="R670" s="1036"/>
      <c r="S670" s="1036"/>
    </row>
  </sheetData>
  <mergeCells count="87">
    <mergeCell ref="E630:H630"/>
    <mergeCell ref="J630:S630"/>
    <mergeCell ref="E594:H594"/>
    <mergeCell ref="J594:S594"/>
    <mergeCell ref="B627:S627"/>
    <mergeCell ref="C628:S628"/>
    <mergeCell ref="J569:S569"/>
    <mergeCell ref="C548:S548"/>
    <mergeCell ref="E550:H550"/>
    <mergeCell ref="J550:S550"/>
    <mergeCell ref="E560:H560"/>
    <mergeCell ref="J560:S560"/>
    <mergeCell ref="E569:H569"/>
    <mergeCell ref="C547:S547"/>
    <mergeCell ref="E502:H502"/>
    <mergeCell ref="J502:S502"/>
    <mergeCell ref="E520:H520"/>
    <mergeCell ref="J520:S520"/>
    <mergeCell ref="B546:S546"/>
    <mergeCell ref="B482:S482"/>
    <mergeCell ref="E485:H485"/>
    <mergeCell ref="J485:S485"/>
    <mergeCell ref="E494:H494"/>
    <mergeCell ref="J494:S494"/>
    <mergeCell ref="E442:H442"/>
    <mergeCell ref="J442:S442"/>
    <mergeCell ref="E460:H460"/>
    <mergeCell ref="J460:S460"/>
    <mergeCell ref="E362:H362"/>
    <mergeCell ref="J362:S362"/>
    <mergeCell ref="E371:H371"/>
    <mergeCell ref="J371:S371"/>
    <mergeCell ref="C360:S360"/>
    <mergeCell ref="E316:H316"/>
    <mergeCell ref="J316:S316"/>
    <mergeCell ref="E334:H334"/>
    <mergeCell ref="J334:S334"/>
    <mergeCell ref="B359:S359"/>
    <mergeCell ref="E298:H298"/>
    <mergeCell ref="J298:S298"/>
    <mergeCell ref="E306:H306"/>
    <mergeCell ref="J306:S306"/>
    <mergeCell ref="E271:H271"/>
    <mergeCell ref="J271:S271"/>
    <mergeCell ref="C295:S295"/>
    <mergeCell ref="C296:S296"/>
    <mergeCell ref="E219:H219"/>
    <mergeCell ref="J219:S219"/>
    <mergeCell ref="C252:S252"/>
    <mergeCell ref="B253:S253"/>
    <mergeCell ref="E192:H192"/>
    <mergeCell ref="J192:S192"/>
    <mergeCell ref="E203:H203"/>
    <mergeCell ref="J203:S203"/>
    <mergeCell ref="B181:S181"/>
    <mergeCell ref="C180:S180"/>
    <mergeCell ref="E183:H183"/>
    <mergeCell ref="J183:S183"/>
    <mergeCell ref="C141:S141"/>
    <mergeCell ref="E143:H143"/>
    <mergeCell ref="J143:S143"/>
    <mergeCell ref="E160:H160"/>
    <mergeCell ref="J160:S160"/>
    <mergeCell ref="J68:S68"/>
    <mergeCell ref="E113:H113"/>
    <mergeCell ref="J113:S113"/>
    <mergeCell ref="C92:R92"/>
    <mergeCell ref="E648:H648"/>
    <mergeCell ref="J648:S648"/>
    <mergeCell ref="E7:H7"/>
    <mergeCell ref="J7:S7"/>
    <mergeCell ref="E35:H35"/>
    <mergeCell ref="J35:S35"/>
    <mergeCell ref="C30:S30"/>
    <mergeCell ref="E48:H48"/>
    <mergeCell ref="J48:S48"/>
    <mergeCell ref="E68:H68"/>
    <mergeCell ref="E380:H380"/>
    <mergeCell ref="J380:S380"/>
    <mergeCell ref="E638:H638"/>
    <mergeCell ref="J638:S638"/>
    <mergeCell ref="C440:S440"/>
    <mergeCell ref="E389:H389"/>
    <mergeCell ref="J389:S389"/>
    <mergeCell ref="E407:H407"/>
    <mergeCell ref="J407:S407"/>
    <mergeCell ref="C483:S483"/>
  </mergeCells>
  <printOptions/>
  <pageMargins left="0.34" right="0.35" top="0.57" bottom="0.47" header="0.38" footer="0.25"/>
  <pageSetup fitToHeight="0" horizontalDpi="600" verticalDpi="600" orientation="portrait" scale="67" r:id="rId2"/>
  <headerFooter alignWithMargins="0">
    <oddHeader>&amp;R&amp;"Arial,Bold"&amp;10Page &amp;P of &amp;N</oddHeader>
  </headerFooter>
  <rowBreaks count="10" manualBreakCount="10">
    <brk id="61" min="1" max="18" man="1"/>
    <brk id="106" min="1" max="18" man="1"/>
    <brk id="153" min="1" max="18" man="1"/>
    <brk id="212" min="1" max="18" man="1"/>
    <brk id="264" min="1" max="18" man="1"/>
    <brk id="327" min="1" max="18" man="1"/>
    <brk id="400" min="1" max="18" man="1"/>
    <brk id="453" min="1" max="18" man="1"/>
    <brk id="513" min="1" max="18" man="1"/>
    <brk id="587" min="1" max="18" man="1"/>
  </rowBreaks>
  <ignoredErrors>
    <ignoredError sqref="E206:G206 F505:G505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9.140625" defaultRowHeight="12.75"/>
  <cols>
    <col min="1" max="1" width="15.28125" style="200" customWidth="1"/>
    <col min="2" max="3" width="8.00390625" style="200" customWidth="1"/>
    <col min="4" max="4" width="7.8515625" style="201" customWidth="1"/>
    <col min="5" max="6" width="8.00390625" style="201" customWidth="1"/>
    <col min="7" max="7" width="8.28125" style="201" customWidth="1"/>
    <col min="8" max="27" width="8.00390625" style="200" customWidth="1"/>
    <col min="28" max="28" width="7.8515625" style="200" customWidth="1"/>
    <col min="29" max="29" width="9.57421875" style="200" customWidth="1"/>
    <col min="30" max="31" width="8.00390625" style="200" customWidth="1"/>
    <col min="32" max="32" width="6.8515625" style="200" customWidth="1"/>
    <col min="33" max="16384" width="8.00390625" style="200" customWidth="1"/>
  </cols>
  <sheetData>
    <row r="3" ht="18">
      <c r="A3" s="618"/>
    </row>
    <row r="6" ht="51" customHeight="1"/>
    <row r="9" spans="1:11" ht="18">
      <c r="A9" s="1596"/>
      <c r="B9" s="1596"/>
      <c r="C9" s="1596"/>
      <c r="D9" s="1596"/>
      <c r="E9" s="1596"/>
      <c r="F9" s="1596"/>
      <c r="G9" s="1597"/>
      <c r="H9" s="1596"/>
      <c r="I9" s="1596"/>
      <c r="J9" s="1596"/>
      <c r="K9" s="1596"/>
    </row>
    <row r="11" spans="1:11" ht="25.5">
      <c r="A11" s="1598" t="s">
        <v>259</v>
      </c>
      <c r="B11" s="1598"/>
      <c r="C11" s="1598"/>
      <c r="D11" s="1598"/>
      <c r="E11" s="1598"/>
      <c r="F11" s="1598"/>
      <c r="G11" s="1599"/>
      <c r="H11" s="1598"/>
      <c r="I11" s="1598"/>
      <c r="J11" s="1598"/>
      <c r="K11" s="1598"/>
    </row>
    <row r="13" spans="1:11" ht="18">
      <c r="A13" s="1596"/>
      <c r="B13" s="1596"/>
      <c r="C13" s="1596"/>
      <c r="D13" s="1596"/>
      <c r="E13" s="1596"/>
      <c r="F13" s="1596"/>
      <c r="G13" s="1597"/>
      <c r="H13" s="1596"/>
      <c r="I13" s="1596"/>
      <c r="J13" s="1596"/>
      <c r="K13" s="1596"/>
    </row>
    <row r="18" ht="14.25" customHeight="1"/>
    <row r="20" ht="18">
      <c r="F20" s="208"/>
    </row>
    <row r="29" ht="18">
      <c r="C29" s="867"/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43"/>
  <sheetViews>
    <sheetView workbookViewId="0" topLeftCell="A1">
      <selection activeCell="A1" sqref="A1"/>
    </sheetView>
  </sheetViews>
  <sheetFormatPr defaultColWidth="9.140625" defaultRowHeight="16.5" customHeight="1"/>
  <cols>
    <col min="1" max="1" width="2.00390625" style="622" customWidth="1"/>
    <col min="2" max="2" width="7.00390625" style="774" customWidth="1"/>
    <col min="3" max="3" width="12.28125" style="773" bestFit="1" customWidth="1"/>
    <col min="4" max="4" width="1.7109375" style="623" customWidth="1"/>
    <col min="5" max="5" width="7.00390625" style="775" customWidth="1"/>
    <col min="6" max="6" width="12.28125" style="624" bestFit="1" customWidth="1"/>
    <col min="7" max="7" width="1.7109375" style="624" customWidth="1"/>
    <col min="8" max="8" width="7.00390625" style="775" customWidth="1"/>
    <col min="9" max="9" width="12.28125" style="624" bestFit="1" customWidth="1"/>
    <col min="10" max="10" width="1.7109375" style="624" customWidth="1"/>
    <col min="11" max="11" width="7.00390625" style="622" customWidth="1"/>
    <col min="12" max="12" width="12.28125" style="622" bestFit="1" customWidth="1"/>
    <col min="13" max="13" width="1.7109375" style="622" customWidth="1"/>
    <col min="14" max="14" width="7.00390625" style="622" customWidth="1"/>
    <col min="15" max="15" width="12.28125" style="622" bestFit="1" customWidth="1"/>
    <col min="16" max="16" width="1.7109375" style="622" customWidth="1"/>
    <col min="17" max="16384" width="9.140625" style="622" customWidth="1"/>
  </cols>
  <sheetData>
    <row r="1" ht="16.5" customHeight="1">
      <c r="B1" s="623" t="s">
        <v>260</v>
      </c>
    </row>
    <row r="2" ht="16.5" customHeight="1">
      <c r="B2" s="623" t="s">
        <v>23</v>
      </c>
    </row>
    <row r="3" ht="16.5" customHeight="1">
      <c r="B3" s="776" t="s">
        <v>261</v>
      </c>
    </row>
    <row r="4" ht="16.5" customHeight="1" thickBot="1"/>
    <row r="5" spans="2:16" ht="15.75" thickBot="1">
      <c r="B5" s="799" t="s">
        <v>339</v>
      </c>
      <c r="C5" s="802" t="s">
        <v>122</v>
      </c>
      <c r="D5" s="803"/>
      <c r="E5" s="801" t="s">
        <v>339</v>
      </c>
      <c r="F5" s="802" t="s">
        <v>122</v>
      </c>
      <c r="G5" s="800"/>
      <c r="H5" s="801" t="s">
        <v>339</v>
      </c>
      <c r="I5" s="802" t="s">
        <v>122</v>
      </c>
      <c r="J5" s="800"/>
      <c r="K5" s="801" t="s">
        <v>339</v>
      </c>
      <c r="L5" s="802" t="s">
        <v>122</v>
      </c>
      <c r="M5" s="800"/>
      <c r="N5" s="801" t="s">
        <v>339</v>
      </c>
      <c r="O5" s="802" t="s">
        <v>122</v>
      </c>
      <c r="P5" s="800"/>
    </row>
    <row r="6" spans="2:16" ht="16.5" customHeight="1" thickTop="1">
      <c r="B6" s="777">
        <v>7</v>
      </c>
      <c r="C6" s="780" t="s">
        <v>171</v>
      </c>
      <c r="D6" s="790"/>
      <c r="E6" s="780">
        <v>1</v>
      </c>
      <c r="F6" s="782">
        <v>66</v>
      </c>
      <c r="G6" s="790"/>
      <c r="H6" s="780">
        <v>15</v>
      </c>
      <c r="I6" s="782">
        <v>166</v>
      </c>
      <c r="J6" s="790"/>
      <c r="K6" s="780">
        <v>9</v>
      </c>
      <c r="L6" s="782">
        <v>268</v>
      </c>
      <c r="M6" s="790"/>
      <c r="N6" s="780">
        <v>1</v>
      </c>
      <c r="O6" s="782">
        <v>745</v>
      </c>
      <c r="P6" s="783"/>
    </row>
    <row r="7" spans="2:16" ht="16.5" customHeight="1">
      <c r="B7" s="779">
        <v>10</v>
      </c>
      <c r="C7" s="780" t="s">
        <v>171</v>
      </c>
      <c r="D7" s="790"/>
      <c r="E7" s="780">
        <v>2</v>
      </c>
      <c r="F7" s="782">
        <v>66</v>
      </c>
      <c r="G7" s="790"/>
      <c r="H7" s="780">
        <v>8</v>
      </c>
      <c r="I7" s="782">
        <v>168</v>
      </c>
      <c r="J7" s="790"/>
      <c r="K7" s="780">
        <v>1</v>
      </c>
      <c r="L7" s="782">
        <v>275</v>
      </c>
      <c r="M7" s="790"/>
      <c r="N7" s="780">
        <v>8</v>
      </c>
      <c r="O7" s="782">
        <v>750</v>
      </c>
      <c r="P7" s="783"/>
    </row>
    <row r="8" spans="2:16" ht="16.5" customHeight="1">
      <c r="B8" s="779">
        <v>7</v>
      </c>
      <c r="C8" s="780">
        <v>4</v>
      </c>
      <c r="D8" s="790"/>
      <c r="E8" s="780">
        <v>7</v>
      </c>
      <c r="F8" s="782">
        <v>68</v>
      </c>
      <c r="G8" s="790"/>
      <c r="H8" s="780">
        <v>8</v>
      </c>
      <c r="I8" s="782">
        <v>169</v>
      </c>
      <c r="J8" s="790"/>
      <c r="K8" s="780">
        <v>7</v>
      </c>
      <c r="L8" s="782">
        <v>305</v>
      </c>
      <c r="M8" s="790"/>
      <c r="N8" s="780">
        <v>15</v>
      </c>
      <c r="O8" s="782">
        <v>750</v>
      </c>
      <c r="P8" s="783"/>
    </row>
    <row r="9" spans="2:16" ht="16.5" customHeight="1">
      <c r="B9" s="779">
        <v>6</v>
      </c>
      <c r="C9" s="780" t="s">
        <v>164</v>
      </c>
      <c r="D9" s="790"/>
      <c r="E9" s="780">
        <v>9</v>
      </c>
      <c r="F9" s="782">
        <v>68</v>
      </c>
      <c r="G9" s="790"/>
      <c r="H9" s="780">
        <v>9</v>
      </c>
      <c r="I9" s="782">
        <v>170</v>
      </c>
      <c r="J9" s="790"/>
      <c r="K9" s="780">
        <v>18</v>
      </c>
      <c r="L9" s="782">
        <v>305</v>
      </c>
      <c r="M9" s="790"/>
      <c r="N9" s="780">
        <v>3</v>
      </c>
      <c r="O9" s="782">
        <v>751</v>
      </c>
      <c r="P9" s="783"/>
    </row>
    <row r="10" spans="2:16" ht="16.5" customHeight="1">
      <c r="B10" s="779">
        <v>10</v>
      </c>
      <c r="C10" s="780" t="s">
        <v>164</v>
      </c>
      <c r="D10" s="790"/>
      <c r="E10" s="780">
        <v>10</v>
      </c>
      <c r="F10" s="782">
        <v>68</v>
      </c>
      <c r="G10" s="790"/>
      <c r="H10" s="780">
        <v>3</v>
      </c>
      <c r="I10" s="782">
        <v>175</v>
      </c>
      <c r="J10" s="790"/>
      <c r="K10" s="780">
        <v>8</v>
      </c>
      <c r="L10" s="782" t="s">
        <v>331</v>
      </c>
      <c r="M10" s="790"/>
      <c r="N10" s="780">
        <v>5</v>
      </c>
      <c r="O10" s="782">
        <v>754</v>
      </c>
      <c r="P10" s="783"/>
    </row>
    <row r="11" spans="2:16" ht="16.5" customHeight="1">
      <c r="B11" s="779">
        <v>2</v>
      </c>
      <c r="C11" s="780" t="s">
        <v>123</v>
      </c>
      <c r="D11" s="790"/>
      <c r="E11" s="780">
        <v>9</v>
      </c>
      <c r="F11" s="782" t="s">
        <v>189</v>
      </c>
      <c r="G11" s="790"/>
      <c r="H11" s="780">
        <v>9</v>
      </c>
      <c r="I11" s="782">
        <v>176</v>
      </c>
      <c r="J11" s="790"/>
      <c r="K11" s="780">
        <v>18</v>
      </c>
      <c r="L11" s="782" t="s">
        <v>216</v>
      </c>
      <c r="M11" s="790"/>
      <c r="N11" s="780">
        <v>5</v>
      </c>
      <c r="O11" s="782">
        <v>757</v>
      </c>
      <c r="P11" s="783"/>
    </row>
    <row r="12" spans="2:16" ht="16.5" customHeight="1">
      <c r="B12" s="779">
        <v>7</v>
      </c>
      <c r="C12" s="780" t="s">
        <v>123</v>
      </c>
      <c r="D12" s="790"/>
      <c r="E12" s="780">
        <v>9</v>
      </c>
      <c r="F12" s="782" t="s">
        <v>190</v>
      </c>
      <c r="G12" s="790"/>
      <c r="H12" s="780">
        <v>3</v>
      </c>
      <c r="I12" s="782" t="s">
        <v>308</v>
      </c>
      <c r="J12" s="790"/>
      <c r="K12" s="780">
        <v>18</v>
      </c>
      <c r="L12" s="782">
        <v>444</v>
      </c>
      <c r="M12" s="790"/>
      <c r="N12" s="780">
        <v>15</v>
      </c>
      <c r="O12" s="782">
        <v>761</v>
      </c>
      <c r="P12" s="783"/>
    </row>
    <row r="13" spans="2:16" ht="16.5" customHeight="1">
      <c r="B13" s="779">
        <v>7</v>
      </c>
      <c r="C13" s="780" t="s">
        <v>172</v>
      </c>
      <c r="D13" s="790"/>
      <c r="E13" s="780">
        <v>9</v>
      </c>
      <c r="F13" s="782" t="s">
        <v>332</v>
      </c>
      <c r="G13" s="791"/>
      <c r="H13" s="780">
        <v>9</v>
      </c>
      <c r="I13" s="782" t="s">
        <v>308</v>
      </c>
      <c r="J13" s="791"/>
      <c r="K13" s="780">
        <v>18</v>
      </c>
      <c r="L13" s="782" t="s">
        <v>217</v>
      </c>
      <c r="M13" s="791"/>
      <c r="N13" s="780">
        <v>3</v>
      </c>
      <c r="O13" s="782">
        <v>780</v>
      </c>
      <c r="P13" s="783"/>
    </row>
    <row r="14" spans="2:16" ht="16.5" customHeight="1">
      <c r="B14" s="779">
        <v>1</v>
      </c>
      <c r="C14" s="782" t="s">
        <v>124</v>
      </c>
      <c r="D14" s="791"/>
      <c r="E14" s="780">
        <v>3</v>
      </c>
      <c r="F14" s="782" t="s">
        <v>328</v>
      </c>
      <c r="G14" s="791"/>
      <c r="H14" s="780">
        <v>2</v>
      </c>
      <c r="I14" s="782">
        <v>200</v>
      </c>
      <c r="J14" s="791"/>
      <c r="K14" s="780">
        <v>10</v>
      </c>
      <c r="L14" s="782" t="s">
        <v>197</v>
      </c>
      <c r="M14" s="791"/>
      <c r="N14" s="780">
        <v>8</v>
      </c>
      <c r="O14" s="782">
        <v>901</v>
      </c>
      <c r="P14" s="783"/>
    </row>
    <row r="15" spans="2:16" ht="16.5" customHeight="1">
      <c r="B15" s="779">
        <v>7</v>
      </c>
      <c r="C15" s="782" t="s">
        <v>124</v>
      </c>
      <c r="D15" s="791"/>
      <c r="E15" s="780">
        <v>15</v>
      </c>
      <c r="F15" s="782" t="s">
        <v>203</v>
      </c>
      <c r="G15" s="791"/>
      <c r="H15" s="780">
        <v>3</v>
      </c>
      <c r="I15" s="782">
        <v>201</v>
      </c>
      <c r="J15" s="791"/>
      <c r="K15" s="780">
        <v>18</v>
      </c>
      <c r="L15" s="782" t="s">
        <v>197</v>
      </c>
      <c r="M15" s="791"/>
      <c r="N15" s="780"/>
      <c r="O15" s="782"/>
      <c r="P15" s="783"/>
    </row>
    <row r="16" spans="2:16" ht="16.5" customHeight="1">
      <c r="B16" s="779">
        <v>1</v>
      </c>
      <c r="C16" s="782">
        <v>18</v>
      </c>
      <c r="D16" s="791"/>
      <c r="E16" s="780">
        <v>15</v>
      </c>
      <c r="F16" s="782" t="s">
        <v>204</v>
      </c>
      <c r="G16" s="791"/>
      <c r="H16" s="780">
        <v>18</v>
      </c>
      <c r="I16" s="782">
        <v>202</v>
      </c>
      <c r="J16" s="791"/>
      <c r="K16" s="780">
        <v>18</v>
      </c>
      <c r="L16" s="782">
        <v>450</v>
      </c>
      <c r="M16" s="791"/>
      <c r="N16" s="780"/>
      <c r="O16" s="782"/>
      <c r="P16" s="783"/>
    </row>
    <row r="17" spans="2:16" ht="16.5" customHeight="1">
      <c r="B17" s="779">
        <v>2</v>
      </c>
      <c r="C17" s="782" t="s">
        <v>327</v>
      </c>
      <c r="D17" s="791"/>
      <c r="E17" s="780">
        <v>15</v>
      </c>
      <c r="F17" s="782" t="s">
        <v>205</v>
      </c>
      <c r="G17" s="791"/>
      <c r="H17" s="780">
        <v>5</v>
      </c>
      <c r="I17" s="782">
        <v>204</v>
      </c>
      <c r="J17" s="791"/>
      <c r="K17" s="780">
        <v>1</v>
      </c>
      <c r="L17" s="782">
        <v>460</v>
      </c>
      <c r="M17" s="791"/>
      <c r="N17" s="780"/>
      <c r="O17" s="782"/>
      <c r="P17" s="783"/>
    </row>
    <row r="18" spans="2:16" ht="16.5" customHeight="1">
      <c r="B18" s="779">
        <v>10</v>
      </c>
      <c r="C18" s="782">
        <v>20</v>
      </c>
      <c r="D18" s="791"/>
      <c r="E18" s="780">
        <v>2</v>
      </c>
      <c r="F18" s="780">
        <v>102</v>
      </c>
      <c r="G18" s="791"/>
      <c r="H18" s="780">
        <v>3</v>
      </c>
      <c r="I18" s="782">
        <v>206</v>
      </c>
      <c r="J18" s="791"/>
      <c r="K18" s="780">
        <v>9</v>
      </c>
      <c r="L18" s="782">
        <v>484</v>
      </c>
      <c r="M18" s="791"/>
      <c r="N18" s="780"/>
      <c r="O18" s="782"/>
      <c r="P18" s="783"/>
    </row>
    <row r="19" spans="2:16" ht="16.5" customHeight="1">
      <c r="B19" s="779">
        <v>6</v>
      </c>
      <c r="C19" s="782" t="s">
        <v>165</v>
      </c>
      <c r="D19" s="791"/>
      <c r="E19" s="780">
        <v>1</v>
      </c>
      <c r="F19" s="782">
        <v>105</v>
      </c>
      <c r="G19" s="791"/>
      <c r="H19" s="780">
        <v>5</v>
      </c>
      <c r="I19" s="782">
        <v>206</v>
      </c>
      <c r="J19" s="791"/>
      <c r="K19" s="780">
        <v>3</v>
      </c>
      <c r="L19" s="782">
        <v>485</v>
      </c>
      <c r="M19" s="791"/>
      <c r="N19" s="780"/>
      <c r="O19" s="782"/>
      <c r="P19" s="783"/>
    </row>
    <row r="20" spans="2:16" ht="16.5" customHeight="1">
      <c r="B20" s="779">
        <v>1</v>
      </c>
      <c r="C20" s="782" t="s">
        <v>125</v>
      </c>
      <c r="D20" s="791"/>
      <c r="E20" s="780">
        <v>2</v>
      </c>
      <c r="F20" s="782">
        <v>105</v>
      </c>
      <c r="G20" s="791"/>
      <c r="H20" s="780">
        <v>5</v>
      </c>
      <c r="I20" s="782" t="s">
        <v>158</v>
      </c>
      <c r="J20" s="791"/>
      <c r="K20" s="780">
        <v>9</v>
      </c>
      <c r="L20" s="782">
        <v>485</v>
      </c>
      <c r="M20" s="791"/>
      <c r="N20" s="780"/>
      <c r="O20" s="782"/>
      <c r="P20" s="783"/>
    </row>
    <row r="21" spans="2:16" ht="16.5" customHeight="1">
      <c r="B21" s="779">
        <v>2</v>
      </c>
      <c r="C21" s="782" t="s">
        <v>125</v>
      </c>
      <c r="D21" s="791"/>
      <c r="E21" s="780">
        <v>5</v>
      </c>
      <c r="F21" s="782">
        <v>108</v>
      </c>
      <c r="G21" s="791"/>
      <c r="H21" s="780">
        <v>18</v>
      </c>
      <c r="I21" s="782" t="s">
        <v>158</v>
      </c>
      <c r="J21" s="791"/>
      <c r="K21" s="780">
        <v>9</v>
      </c>
      <c r="L21" s="782">
        <v>487</v>
      </c>
      <c r="M21" s="791"/>
      <c r="N21" s="780"/>
      <c r="O21" s="782"/>
      <c r="P21" s="783"/>
    </row>
    <row r="22" spans="2:16" ht="16.5" customHeight="1">
      <c r="B22" s="779">
        <v>3</v>
      </c>
      <c r="C22" s="782" t="s">
        <v>149</v>
      </c>
      <c r="D22" s="791"/>
      <c r="E22" s="780">
        <v>5</v>
      </c>
      <c r="F22" s="782">
        <v>110</v>
      </c>
      <c r="G22" s="791"/>
      <c r="H22" s="780">
        <v>5</v>
      </c>
      <c r="I22" s="782">
        <v>209</v>
      </c>
      <c r="J22" s="791"/>
      <c r="K22" s="780">
        <v>9</v>
      </c>
      <c r="L22" s="782">
        <v>489</v>
      </c>
      <c r="M22" s="791"/>
      <c r="N22" s="780"/>
      <c r="O22" s="782"/>
      <c r="P22" s="783"/>
    </row>
    <row r="23" spans="2:16" ht="16.5" customHeight="1">
      <c r="B23" s="779">
        <v>9</v>
      </c>
      <c r="C23" s="782">
        <v>30</v>
      </c>
      <c r="D23" s="791"/>
      <c r="E23" s="780">
        <v>18</v>
      </c>
      <c r="F23" s="782">
        <v>111</v>
      </c>
      <c r="G23" s="791"/>
      <c r="H23" s="780">
        <v>18</v>
      </c>
      <c r="I23" s="782" t="s">
        <v>214</v>
      </c>
      <c r="J23" s="791"/>
      <c r="K23" s="780">
        <v>9</v>
      </c>
      <c r="L23" s="782">
        <v>490</v>
      </c>
      <c r="M23" s="791"/>
      <c r="P23" s="783"/>
    </row>
    <row r="24" spans="2:16" ht="16.5" customHeight="1">
      <c r="B24" s="779">
        <v>10</v>
      </c>
      <c r="C24" s="782">
        <v>30</v>
      </c>
      <c r="D24" s="791"/>
      <c r="E24" s="780">
        <v>18</v>
      </c>
      <c r="F24" s="782">
        <v>115</v>
      </c>
      <c r="G24" s="791"/>
      <c r="H24" s="780">
        <v>18</v>
      </c>
      <c r="I24" s="782" t="s">
        <v>215</v>
      </c>
      <c r="J24" s="791"/>
      <c r="K24" s="780">
        <v>7</v>
      </c>
      <c r="L24" s="782">
        <v>534</v>
      </c>
      <c r="M24" s="791"/>
      <c r="N24" s="781"/>
      <c r="O24" s="781"/>
      <c r="P24" s="783"/>
    </row>
    <row r="25" spans="2:16" ht="16.5" customHeight="1">
      <c r="B25" s="779">
        <v>7</v>
      </c>
      <c r="C25" s="782" t="s">
        <v>173</v>
      </c>
      <c r="D25" s="791"/>
      <c r="E25" s="780">
        <v>5</v>
      </c>
      <c r="F25" s="782" t="s">
        <v>157</v>
      </c>
      <c r="G25" s="791"/>
      <c r="H25" s="780">
        <v>5</v>
      </c>
      <c r="I25" s="782">
        <v>212</v>
      </c>
      <c r="J25" s="791"/>
      <c r="K25" s="780">
        <v>7</v>
      </c>
      <c r="L25" s="782">
        <v>550</v>
      </c>
      <c r="M25" s="791"/>
      <c r="N25" s="781"/>
      <c r="O25" s="781"/>
      <c r="P25" s="783"/>
    </row>
    <row r="26" spans="2:16" ht="16.5" customHeight="1">
      <c r="B26" s="779">
        <v>6</v>
      </c>
      <c r="C26" s="782" t="s">
        <v>166</v>
      </c>
      <c r="D26" s="791"/>
      <c r="E26" s="780">
        <v>18</v>
      </c>
      <c r="F26" s="782">
        <v>117</v>
      </c>
      <c r="G26" s="791"/>
      <c r="H26" s="780">
        <v>18</v>
      </c>
      <c r="I26" s="782">
        <v>212</v>
      </c>
      <c r="J26" s="791"/>
      <c r="K26" s="780">
        <v>18</v>
      </c>
      <c r="L26" s="782">
        <v>550</v>
      </c>
      <c r="M26" s="791"/>
      <c r="N26" s="781"/>
      <c r="O26" s="781"/>
      <c r="P26" s="783"/>
    </row>
    <row r="27" spans="2:16" ht="16.5" customHeight="1">
      <c r="B27" s="779">
        <v>10</v>
      </c>
      <c r="C27" s="782" t="s">
        <v>166</v>
      </c>
      <c r="D27" s="791"/>
      <c r="E27" s="780">
        <v>18</v>
      </c>
      <c r="F27" s="782" t="s">
        <v>212</v>
      </c>
      <c r="G27" s="791"/>
      <c r="H27" s="780">
        <v>7</v>
      </c>
      <c r="I27" s="782">
        <v>217</v>
      </c>
      <c r="J27" s="791"/>
      <c r="K27" s="780">
        <v>2</v>
      </c>
      <c r="L27" s="782">
        <v>611</v>
      </c>
      <c r="M27" s="791"/>
      <c r="N27" s="781"/>
      <c r="O27" s="781"/>
      <c r="P27" s="783"/>
    </row>
    <row r="28" spans="2:16" ht="16.5" customHeight="1">
      <c r="B28" s="779">
        <v>9</v>
      </c>
      <c r="C28" s="782">
        <v>38</v>
      </c>
      <c r="D28" s="791"/>
      <c r="E28" s="780">
        <v>18</v>
      </c>
      <c r="F28" s="782">
        <v>120</v>
      </c>
      <c r="G28" s="791"/>
      <c r="H28" s="780">
        <v>7</v>
      </c>
      <c r="I28" s="782">
        <v>220</v>
      </c>
      <c r="J28" s="791"/>
      <c r="K28" s="780">
        <v>2</v>
      </c>
      <c r="L28" s="782">
        <v>612</v>
      </c>
      <c r="M28" s="791"/>
      <c r="N28" s="781"/>
      <c r="O28" s="781"/>
      <c r="P28" s="783"/>
    </row>
    <row r="29" spans="2:16" ht="16.5" customHeight="1">
      <c r="B29" s="779">
        <v>7</v>
      </c>
      <c r="C29" s="782" t="s">
        <v>174</v>
      </c>
      <c r="D29" s="791"/>
      <c r="E29" s="780">
        <v>2</v>
      </c>
      <c r="F29" s="782">
        <v>121</v>
      </c>
      <c r="G29" s="791"/>
      <c r="H29" s="780">
        <v>15</v>
      </c>
      <c r="I29" s="782">
        <v>224</v>
      </c>
      <c r="J29" s="791"/>
      <c r="K29" s="780">
        <v>3</v>
      </c>
      <c r="L29" s="782">
        <v>620</v>
      </c>
      <c r="M29" s="791"/>
      <c r="N29" s="781"/>
      <c r="O29" s="781"/>
      <c r="P29" s="783"/>
    </row>
    <row r="30" spans="2:16" ht="16.5" customHeight="1">
      <c r="B30" s="779">
        <v>10</v>
      </c>
      <c r="C30" s="782" t="s">
        <v>174</v>
      </c>
      <c r="D30" s="791"/>
      <c r="E30" s="780">
        <v>18</v>
      </c>
      <c r="F30" s="782">
        <v>124</v>
      </c>
      <c r="G30" s="791"/>
      <c r="H30" s="780">
        <v>15</v>
      </c>
      <c r="I30" s="782" t="s">
        <v>206</v>
      </c>
      <c r="J30" s="791"/>
      <c r="K30" s="780">
        <v>8</v>
      </c>
      <c r="L30" s="782">
        <v>645</v>
      </c>
      <c r="M30" s="791"/>
      <c r="N30" s="781"/>
      <c r="O30" s="781"/>
      <c r="P30" s="783"/>
    </row>
    <row r="31" spans="2:16" ht="16.5" customHeight="1">
      <c r="B31" s="779">
        <v>10</v>
      </c>
      <c r="C31" s="782">
        <v>40</v>
      </c>
      <c r="D31" s="791"/>
      <c r="E31" s="780">
        <v>18</v>
      </c>
      <c r="F31" s="782">
        <v>127</v>
      </c>
      <c r="G31" s="791"/>
      <c r="H31" s="780">
        <v>15</v>
      </c>
      <c r="I31" s="782">
        <v>233</v>
      </c>
      <c r="J31" s="791"/>
      <c r="K31" s="780">
        <v>9</v>
      </c>
      <c r="L31" s="782">
        <v>684</v>
      </c>
      <c r="M31" s="791"/>
      <c r="N31" s="781"/>
      <c r="O31" s="781"/>
      <c r="P31" s="783"/>
    </row>
    <row r="32" spans="2:16" ht="16.5" customHeight="1">
      <c r="B32" s="779">
        <v>18</v>
      </c>
      <c r="C32" s="782">
        <v>40</v>
      </c>
      <c r="D32" s="791"/>
      <c r="E32" s="780">
        <v>8</v>
      </c>
      <c r="F32" s="782" t="s">
        <v>180</v>
      </c>
      <c r="G32" s="791"/>
      <c r="H32" s="780">
        <v>15</v>
      </c>
      <c r="I32" s="782" t="s">
        <v>207</v>
      </c>
      <c r="J32" s="791"/>
      <c r="K32" s="780">
        <v>3</v>
      </c>
      <c r="L32" s="782">
        <v>685</v>
      </c>
      <c r="M32" s="791"/>
      <c r="N32" s="781"/>
      <c r="O32" s="781"/>
      <c r="P32" s="783"/>
    </row>
    <row r="33" spans="2:16" ht="16.5" customHeight="1">
      <c r="B33" s="779">
        <v>10</v>
      </c>
      <c r="C33" s="782">
        <v>42</v>
      </c>
      <c r="D33" s="791"/>
      <c r="E33" s="780">
        <v>8</v>
      </c>
      <c r="F33" s="782">
        <v>152</v>
      </c>
      <c r="G33" s="791"/>
      <c r="H33" s="780">
        <v>8</v>
      </c>
      <c r="I33" s="782" t="s">
        <v>182</v>
      </c>
      <c r="J33" s="791"/>
      <c r="K33" s="780">
        <v>3</v>
      </c>
      <c r="L33" s="782">
        <v>686</v>
      </c>
      <c r="M33" s="791"/>
      <c r="N33" s="781"/>
      <c r="O33" s="781"/>
      <c r="P33" s="783"/>
    </row>
    <row r="34" spans="2:16" ht="16.5" customHeight="1">
      <c r="B34" s="779">
        <v>18</v>
      </c>
      <c r="C34" s="782">
        <v>42</v>
      </c>
      <c r="D34" s="791"/>
      <c r="E34" s="780">
        <v>15</v>
      </c>
      <c r="F34" s="782">
        <v>152</v>
      </c>
      <c r="G34" s="791"/>
      <c r="H34" s="780">
        <v>8</v>
      </c>
      <c r="I34" s="782" t="s">
        <v>329</v>
      </c>
      <c r="J34" s="791"/>
      <c r="K34" s="780">
        <v>9</v>
      </c>
      <c r="L34" s="782">
        <v>687</v>
      </c>
      <c r="M34" s="791"/>
      <c r="N34" s="781"/>
      <c r="O34" s="781"/>
      <c r="P34" s="783"/>
    </row>
    <row r="35" spans="2:16" ht="16.5" customHeight="1">
      <c r="B35" s="779">
        <v>1</v>
      </c>
      <c r="C35" s="782">
        <v>45</v>
      </c>
      <c r="D35" s="791"/>
      <c r="E35" s="780">
        <v>15</v>
      </c>
      <c r="F35" s="782">
        <v>154</v>
      </c>
      <c r="G35" s="791"/>
      <c r="H35" s="780">
        <v>8</v>
      </c>
      <c r="I35" s="782" t="s">
        <v>330</v>
      </c>
      <c r="J35" s="791"/>
      <c r="K35" s="780">
        <v>1</v>
      </c>
      <c r="L35" s="782">
        <v>705</v>
      </c>
      <c r="M35" s="791"/>
      <c r="N35" s="781"/>
      <c r="O35" s="781"/>
      <c r="P35" s="783"/>
    </row>
    <row r="36" spans="2:16" ht="16.5" customHeight="1">
      <c r="B36" s="779">
        <v>1</v>
      </c>
      <c r="C36" s="782">
        <v>53</v>
      </c>
      <c r="D36" s="791"/>
      <c r="E36" s="780">
        <v>15</v>
      </c>
      <c r="F36" s="782">
        <v>156</v>
      </c>
      <c r="G36" s="791"/>
      <c r="H36" s="780">
        <v>3</v>
      </c>
      <c r="I36" s="782">
        <v>251</v>
      </c>
      <c r="J36" s="791"/>
      <c r="K36" s="780">
        <v>18</v>
      </c>
      <c r="L36" s="782">
        <v>710</v>
      </c>
      <c r="M36" s="791"/>
      <c r="N36" s="781"/>
      <c r="O36" s="781"/>
      <c r="P36" s="783"/>
    </row>
    <row r="37" spans="2:16" ht="16.5" customHeight="1">
      <c r="B37" s="779">
        <v>18</v>
      </c>
      <c r="C37" s="782">
        <v>53</v>
      </c>
      <c r="D37" s="791"/>
      <c r="E37" s="780">
        <v>8</v>
      </c>
      <c r="F37" s="782">
        <v>158</v>
      </c>
      <c r="G37" s="791"/>
      <c r="H37" s="780">
        <v>3</v>
      </c>
      <c r="I37" s="782">
        <v>252</v>
      </c>
      <c r="J37" s="791"/>
      <c r="K37" s="780">
        <v>18</v>
      </c>
      <c r="L37" s="782">
        <v>711</v>
      </c>
      <c r="M37" s="791"/>
      <c r="N37" s="781"/>
      <c r="O37" s="781"/>
      <c r="P37" s="783"/>
    </row>
    <row r="38" spans="2:16" ht="16.5" customHeight="1">
      <c r="B38" s="779">
        <v>1</v>
      </c>
      <c r="C38" s="782">
        <v>55</v>
      </c>
      <c r="D38" s="791"/>
      <c r="E38" s="780">
        <v>8</v>
      </c>
      <c r="F38" s="782">
        <v>161</v>
      </c>
      <c r="G38" s="791"/>
      <c r="H38" s="780">
        <v>3</v>
      </c>
      <c r="I38" s="782">
        <v>255</v>
      </c>
      <c r="J38" s="791"/>
      <c r="K38" s="780">
        <v>7</v>
      </c>
      <c r="L38" s="782">
        <v>714</v>
      </c>
      <c r="M38" s="791"/>
      <c r="N38" s="781"/>
      <c r="O38" s="781"/>
      <c r="P38" s="783"/>
    </row>
    <row r="39" spans="2:16" ht="16.5" customHeight="1">
      <c r="B39" s="779">
        <v>2</v>
      </c>
      <c r="C39" s="782" t="s">
        <v>142</v>
      </c>
      <c r="D39" s="791"/>
      <c r="E39" s="780">
        <v>8</v>
      </c>
      <c r="F39" s="782">
        <v>163</v>
      </c>
      <c r="G39" s="791"/>
      <c r="H39" s="780">
        <v>9</v>
      </c>
      <c r="I39" s="782" t="s">
        <v>191</v>
      </c>
      <c r="J39" s="791"/>
      <c r="K39" s="780">
        <v>7</v>
      </c>
      <c r="L39" s="782">
        <v>720</v>
      </c>
      <c r="M39" s="791"/>
      <c r="N39" s="781"/>
      <c r="O39" s="781"/>
      <c r="P39" s="783"/>
    </row>
    <row r="40" spans="2:16" ht="16.5" customHeight="1">
      <c r="B40" s="779">
        <v>2</v>
      </c>
      <c r="C40" s="782" t="s">
        <v>350</v>
      </c>
      <c r="D40" s="791"/>
      <c r="E40" s="780">
        <v>15</v>
      </c>
      <c r="F40" s="782">
        <v>163</v>
      </c>
      <c r="G40" s="791"/>
      <c r="H40" s="780">
        <v>3</v>
      </c>
      <c r="I40" s="782" t="s">
        <v>150</v>
      </c>
      <c r="J40" s="791"/>
      <c r="K40" s="780">
        <v>10</v>
      </c>
      <c r="L40" s="782">
        <v>720</v>
      </c>
      <c r="M40" s="791"/>
      <c r="N40" s="781"/>
      <c r="O40" s="781"/>
      <c r="P40" s="783"/>
    </row>
    <row r="41" spans="2:16" ht="16.5" customHeight="1">
      <c r="B41" s="779">
        <v>1</v>
      </c>
      <c r="C41" s="782" t="s">
        <v>126</v>
      </c>
      <c r="D41" s="791"/>
      <c r="E41" s="780">
        <v>8</v>
      </c>
      <c r="F41" s="782" t="s">
        <v>181</v>
      </c>
      <c r="G41" s="791"/>
      <c r="H41" s="780">
        <v>9</v>
      </c>
      <c r="I41" s="782" t="s">
        <v>150</v>
      </c>
      <c r="J41" s="791"/>
      <c r="K41" s="780">
        <v>15</v>
      </c>
      <c r="L41" s="782">
        <v>734</v>
      </c>
      <c r="M41" s="791"/>
      <c r="N41" s="781"/>
      <c r="O41" s="781"/>
      <c r="P41" s="783"/>
    </row>
    <row r="42" spans="2:16" ht="16.5" customHeight="1">
      <c r="B42" s="779">
        <v>1</v>
      </c>
      <c r="C42" s="782">
        <v>62</v>
      </c>
      <c r="D42" s="791"/>
      <c r="E42" s="780">
        <v>15</v>
      </c>
      <c r="F42" s="782" t="s">
        <v>181</v>
      </c>
      <c r="G42" s="791"/>
      <c r="H42" s="780">
        <v>1</v>
      </c>
      <c r="I42" s="782">
        <v>265</v>
      </c>
      <c r="J42" s="791"/>
      <c r="K42" s="780">
        <v>18</v>
      </c>
      <c r="L42" s="782">
        <v>740</v>
      </c>
      <c r="M42" s="791"/>
      <c r="N42" s="781"/>
      <c r="O42" s="781"/>
      <c r="P42" s="783"/>
    </row>
    <row r="43" spans="2:16" ht="16.5" customHeight="1" thickBot="1">
      <c r="B43" s="784">
        <v>2</v>
      </c>
      <c r="C43" s="785">
        <v>65</v>
      </c>
      <c r="D43" s="792"/>
      <c r="E43" s="786">
        <v>8</v>
      </c>
      <c r="F43" s="785">
        <v>166</v>
      </c>
      <c r="G43" s="794"/>
      <c r="H43" s="786">
        <v>9</v>
      </c>
      <c r="I43" s="785" t="s">
        <v>192</v>
      </c>
      <c r="J43" s="794"/>
      <c r="K43" s="786">
        <v>8</v>
      </c>
      <c r="L43" s="785">
        <v>741</v>
      </c>
      <c r="M43" s="795"/>
      <c r="N43" s="787"/>
      <c r="O43" s="787"/>
      <c r="P43" s="788"/>
    </row>
  </sheetData>
  <printOptions horizontalCentered="1" verticalCentered="1"/>
  <pageMargins left="0.17" right="0.17" top="0.57" bottom="0.47" header="0.38" footer="0.25"/>
  <pageSetup horizontalDpi="600" verticalDpi="600" orientation="portrait" r:id="rId1"/>
  <headerFooter alignWithMargins="0">
    <oddHeader>&amp;R&amp;"Arial,Bold"&amp;10Page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P82"/>
  <sheetViews>
    <sheetView workbookViewId="0" topLeftCell="A1">
      <selection activeCell="A1" sqref="A1"/>
    </sheetView>
  </sheetViews>
  <sheetFormatPr defaultColWidth="9.140625" defaultRowHeight="16.5" customHeight="1"/>
  <cols>
    <col min="1" max="1" width="2.00390625" style="622" customWidth="1"/>
    <col min="2" max="2" width="7.00390625" style="774" customWidth="1"/>
    <col min="3" max="3" width="12.28125" style="773" bestFit="1" customWidth="1"/>
    <col min="4" max="4" width="1.7109375" style="623" customWidth="1"/>
    <col min="5" max="5" width="7.00390625" style="775" customWidth="1"/>
    <col min="6" max="6" width="12.28125" style="624" bestFit="1" customWidth="1"/>
    <col min="7" max="7" width="1.7109375" style="624" customWidth="1"/>
    <col min="8" max="8" width="7.00390625" style="775" customWidth="1"/>
    <col min="9" max="9" width="12.28125" style="624" bestFit="1" customWidth="1"/>
    <col min="10" max="10" width="1.7109375" style="624" customWidth="1"/>
    <col min="11" max="11" width="7.00390625" style="622" customWidth="1"/>
    <col min="12" max="12" width="12.28125" style="622" bestFit="1" customWidth="1"/>
    <col min="13" max="13" width="1.7109375" style="622" customWidth="1"/>
    <col min="14" max="14" width="7.00390625" style="622" customWidth="1"/>
    <col min="15" max="15" width="12.28125" style="622" bestFit="1" customWidth="1"/>
    <col min="16" max="16" width="1.7109375" style="622" customWidth="1"/>
    <col min="17" max="16384" width="9.140625" style="622" customWidth="1"/>
  </cols>
  <sheetData>
    <row r="1" ht="16.5" customHeight="1">
      <c r="B1" s="623" t="s">
        <v>260</v>
      </c>
    </row>
    <row r="2" ht="16.5" customHeight="1">
      <c r="B2" s="623" t="s">
        <v>23</v>
      </c>
    </row>
    <row r="3" ht="16.5" customHeight="1">
      <c r="B3" s="776" t="s">
        <v>343</v>
      </c>
    </row>
    <row r="4" ht="16.5" customHeight="1" thickBot="1"/>
    <row r="5" spans="2:16" ht="15.75" thickBot="1">
      <c r="B5" s="801" t="s">
        <v>339</v>
      </c>
      <c r="C5" s="802" t="s">
        <v>122</v>
      </c>
      <c r="D5" s="803"/>
      <c r="E5" s="801" t="s">
        <v>339</v>
      </c>
      <c r="F5" s="802" t="s">
        <v>122</v>
      </c>
      <c r="G5" s="800"/>
      <c r="H5" s="801" t="s">
        <v>339</v>
      </c>
      <c r="I5" s="802" t="s">
        <v>122</v>
      </c>
      <c r="J5" s="800"/>
      <c r="K5" s="801" t="s">
        <v>339</v>
      </c>
      <c r="L5" s="802" t="s">
        <v>122</v>
      </c>
      <c r="M5" s="800"/>
      <c r="N5" s="801" t="s">
        <v>339</v>
      </c>
      <c r="O5" s="802" t="s">
        <v>122</v>
      </c>
      <c r="P5" s="793"/>
    </row>
    <row r="6" spans="2:16" ht="16.5" customHeight="1" thickTop="1">
      <c r="B6" s="777">
        <v>1</v>
      </c>
      <c r="C6" s="778" t="s">
        <v>124</v>
      </c>
      <c r="D6" s="789"/>
      <c r="E6" s="780">
        <v>3</v>
      </c>
      <c r="F6" s="782">
        <v>255</v>
      </c>
      <c r="G6" s="789"/>
      <c r="H6" s="780">
        <v>7</v>
      </c>
      <c r="I6" s="782">
        <v>720</v>
      </c>
      <c r="J6" s="789"/>
      <c r="K6" s="780">
        <v>9</v>
      </c>
      <c r="L6" s="782">
        <v>684</v>
      </c>
      <c r="M6" s="789"/>
      <c r="N6" s="780">
        <v>18</v>
      </c>
      <c r="O6" s="782" t="s">
        <v>212</v>
      </c>
      <c r="P6" s="796"/>
    </row>
    <row r="7" spans="2:16" ht="16.5" customHeight="1">
      <c r="B7" s="779">
        <v>1</v>
      </c>
      <c r="C7" s="782">
        <v>18</v>
      </c>
      <c r="D7" s="790"/>
      <c r="E7" s="780">
        <v>3</v>
      </c>
      <c r="F7" s="782" t="s">
        <v>150</v>
      </c>
      <c r="G7" s="790"/>
      <c r="H7" s="780"/>
      <c r="I7" s="782"/>
      <c r="J7" s="790"/>
      <c r="K7" s="780">
        <v>9</v>
      </c>
      <c r="L7" s="782">
        <v>687</v>
      </c>
      <c r="M7" s="790"/>
      <c r="N7" s="780">
        <v>18</v>
      </c>
      <c r="O7" s="782">
        <v>120</v>
      </c>
      <c r="P7" s="797"/>
    </row>
    <row r="8" spans="2:16" ht="16.5" customHeight="1">
      <c r="B8" s="779">
        <v>1</v>
      </c>
      <c r="C8" s="782" t="s">
        <v>125</v>
      </c>
      <c r="D8" s="790"/>
      <c r="E8" s="780">
        <v>3</v>
      </c>
      <c r="F8" s="782">
        <v>485</v>
      </c>
      <c r="G8" s="790"/>
      <c r="H8" s="780">
        <v>8</v>
      </c>
      <c r="I8" s="782" t="s">
        <v>180</v>
      </c>
      <c r="J8" s="790"/>
      <c r="K8" s="780"/>
      <c r="L8" s="782"/>
      <c r="M8" s="790"/>
      <c r="N8" s="780">
        <v>18</v>
      </c>
      <c r="O8" s="782">
        <v>124</v>
      </c>
      <c r="P8" s="797"/>
    </row>
    <row r="9" spans="2:16" ht="16.5" customHeight="1">
      <c r="B9" s="779">
        <v>1</v>
      </c>
      <c r="C9" s="782">
        <v>45</v>
      </c>
      <c r="D9" s="790"/>
      <c r="E9" s="780">
        <v>3</v>
      </c>
      <c r="F9" s="782">
        <v>620</v>
      </c>
      <c r="G9" s="790"/>
      <c r="H9" s="780">
        <v>8</v>
      </c>
      <c r="I9" s="782">
        <v>152</v>
      </c>
      <c r="J9" s="790"/>
      <c r="K9" s="780">
        <v>10</v>
      </c>
      <c r="L9" s="782" t="s">
        <v>171</v>
      </c>
      <c r="M9" s="790"/>
      <c r="N9" s="780">
        <v>18</v>
      </c>
      <c r="O9" s="782">
        <v>127</v>
      </c>
      <c r="P9" s="797"/>
    </row>
    <row r="10" spans="2:16" ht="16.5" customHeight="1">
      <c r="B10" s="779">
        <v>1</v>
      </c>
      <c r="C10" s="782">
        <v>53</v>
      </c>
      <c r="D10" s="790"/>
      <c r="E10" s="780">
        <v>3</v>
      </c>
      <c r="F10" s="782">
        <v>685</v>
      </c>
      <c r="G10" s="790"/>
      <c r="H10" s="780">
        <v>8</v>
      </c>
      <c r="I10" s="782">
        <v>158</v>
      </c>
      <c r="J10" s="790"/>
      <c r="K10" s="780">
        <v>10</v>
      </c>
      <c r="L10" s="782" t="s">
        <v>164</v>
      </c>
      <c r="M10" s="790"/>
      <c r="N10" s="780">
        <v>18</v>
      </c>
      <c r="O10" s="782">
        <v>202</v>
      </c>
      <c r="P10" s="797"/>
    </row>
    <row r="11" spans="2:16" ht="16.5" customHeight="1">
      <c r="B11" s="779">
        <v>1</v>
      </c>
      <c r="C11" s="782">
        <v>55</v>
      </c>
      <c r="D11" s="790"/>
      <c r="E11" s="780">
        <v>3</v>
      </c>
      <c r="F11" s="782">
        <v>686</v>
      </c>
      <c r="G11" s="790"/>
      <c r="H11" s="780">
        <v>8</v>
      </c>
      <c r="I11" s="782">
        <v>161</v>
      </c>
      <c r="J11" s="790"/>
      <c r="K11" s="780">
        <v>10</v>
      </c>
      <c r="L11" s="782">
        <v>20</v>
      </c>
      <c r="M11" s="790"/>
      <c r="N11" s="780">
        <v>18</v>
      </c>
      <c r="O11" s="782" t="s">
        <v>158</v>
      </c>
      <c r="P11" s="797"/>
    </row>
    <row r="12" spans="2:16" ht="16.5" customHeight="1">
      <c r="B12" s="779">
        <v>1</v>
      </c>
      <c r="C12" s="782" t="s">
        <v>126</v>
      </c>
      <c r="D12" s="790"/>
      <c r="E12" s="780">
        <v>3</v>
      </c>
      <c r="F12" s="782">
        <v>751</v>
      </c>
      <c r="G12" s="790"/>
      <c r="H12" s="780">
        <v>8</v>
      </c>
      <c r="I12" s="782">
        <v>163</v>
      </c>
      <c r="J12" s="790"/>
      <c r="K12" s="780">
        <v>10</v>
      </c>
      <c r="L12" s="782">
        <v>30</v>
      </c>
      <c r="M12" s="790"/>
      <c r="N12" s="780">
        <v>18</v>
      </c>
      <c r="O12" s="782" t="s">
        <v>214</v>
      </c>
      <c r="P12" s="797"/>
    </row>
    <row r="13" spans="2:16" ht="16.5" customHeight="1">
      <c r="B13" s="779">
        <v>1</v>
      </c>
      <c r="C13" s="782">
        <v>62</v>
      </c>
      <c r="D13" s="790"/>
      <c r="E13" s="780">
        <v>3</v>
      </c>
      <c r="F13" s="782">
        <v>780</v>
      </c>
      <c r="G13" s="791"/>
      <c r="H13" s="780">
        <v>8</v>
      </c>
      <c r="I13" s="782" t="s">
        <v>181</v>
      </c>
      <c r="J13" s="791"/>
      <c r="K13" s="780">
        <v>10</v>
      </c>
      <c r="L13" s="782" t="s">
        <v>166</v>
      </c>
      <c r="M13" s="791"/>
      <c r="N13" s="780">
        <v>18</v>
      </c>
      <c r="O13" s="782" t="s">
        <v>215</v>
      </c>
      <c r="P13" s="797"/>
    </row>
    <row r="14" spans="2:16" ht="16.5" customHeight="1">
      <c r="B14" s="779">
        <v>1</v>
      </c>
      <c r="C14" s="782">
        <v>66</v>
      </c>
      <c r="D14" s="791"/>
      <c r="E14" s="780"/>
      <c r="F14" s="782"/>
      <c r="G14" s="791"/>
      <c r="H14" s="780">
        <v>8</v>
      </c>
      <c r="I14" s="782">
        <v>166</v>
      </c>
      <c r="J14" s="791"/>
      <c r="K14" s="780">
        <v>10</v>
      </c>
      <c r="L14" s="782" t="s">
        <v>174</v>
      </c>
      <c r="M14" s="791"/>
      <c r="N14" s="780">
        <v>18</v>
      </c>
      <c r="O14" s="782">
        <v>212</v>
      </c>
      <c r="P14" s="797"/>
    </row>
    <row r="15" spans="2:16" ht="16.5" customHeight="1">
      <c r="B15" s="779">
        <v>1</v>
      </c>
      <c r="C15" s="782">
        <v>105</v>
      </c>
      <c r="D15" s="791"/>
      <c r="E15" s="780">
        <v>5</v>
      </c>
      <c r="F15" s="782">
        <v>108</v>
      </c>
      <c r="G15" s="791"/>
      <c r="H15" s="780">
        <v>8</v>
      </c>
      <c r="I15" s="782">
        <v>168</v>
      </c>
      <c r="J15" s="791"/>
      <c r="K15" s="780">
        <v>10</v>
      </c>
      <c r="L15" s="782">
        <v>40</v>
      </c>
      <c r="M15" s="791"/>
      <c r="N15" s="780">
        <v>18</v>
      </c>
      <c r="O15" s="782">
        <v>305</v>
      </c>
      <c r="P15" s="797"/>
    </row>
    <row r="16" spans="2:16" ht="16.5" customHeight="1">
      <c r="B16" s="779">
        <v>1</v>
      </c>
      <c r="C16" s="782">
        <v>265</v>
      </c>
      <c r="D16" s="791"/>
      <c r="E16" s="780">
        <v>5</v>
      </c>
      <c r="F16" s="782">
        <v>110</v>
      </c>
      <c r="G16" s="791"/>
      <c r="H16" s="780">
        <v>8</v>
      </c>
      <c r="I16" s="782">
        <v>169</v>
      </c>
      <c r="J16" s="791"/>
      <c r="K16" s="780">
        <v>10</v>
      </c>
      <c r="L16" s="782">
        <v>42</v>
      </c>
      <c r="M16" s="791"/>
      <c r="N16" s="780">
        <v>18</v>
      </c>
      <c r="O16" s="782" t="s">
        <v>216</v>
      </c>
      <c r="P16" s="797"/>
    </row>
    <row r="17" spans="2:16" ht="16.5" customHeight="1">
      <c r="B17" s="779">
        <v>1</v>
      </c>
      <c r="C17" s="782">
        <v>275</v>
      </c>
      <c r="D17" s="791"/>
      <c r="E17" s="780">
        <v>5</v>
      </c>
      <c r="F17" s="782" t="s">
        <v>157</v>
      </c>
      <c r="G17" s="791"/>
      <c r="H17" s="780">
        <v>8</v>
      </c>
      <c r="I17" s="782" t="s">
        <v>182</v>
      </c>
      <c r="J17" s="791"/>
      <c r="K17" s="780">
        <v>10</v>
      </c>
      <c r="L17" s="782">
        <v>68</v>
      </c>
      <c r="M17" s="791"/>
      <c r="N17" s="780">
        <v>18</v>
      </c>
      <c r="O17" s="782">
        <v>444</v>
      </c>
      <c r="P17" s="797"/>
    </row>
    <row r="18" spans="2:16" ht="16.5" customHeight="1">
      <c r="B18" s="779">
        <v>1</v>
      </c>
      <c r="C18" s="782">
        <v>460</v>
      </c>
      <c r="D18" s="791"/>
      <c r="E18" s="780">
        <v>5</v>
      </c>
      <c r="F18" s="782">
        <v>204</v>
      </c>
      <c r="G18" s="791"/>
      <c r="H18" s="780">
        <v>8</v>
      </c>
      <c r="I18" s="782" t="s">
        <v>329</v>
      </c>
      <c r="J18" s="791"/>
      <c r="K18" s="780">
        <v>10</v>
      </c>
      <c r="L18" s="782" t="s">
        <v>197</v>
      </c>
      <c r="M18" s="791"/>
      <c r="N18" s="780">
        <v>18</v>
      </c>
      <c r="O18" s="782" t="s">
        <v>217</v>
      </c>
      <c r="P18" s="797"/>
    </row>
    <row r="19" spans="2:16" ht="16.5" customHeight="1">
      <c r="B19" s="779">
        <v>1</v>
      </c>
      <c r="C19" s="782">
        <v>705</v>
      </c>
      <c r="D19" s="791"/>
      <c r="E19" s="780">
        <v>5</v>
      </c>
      <c r="F19" s="782">
        <v>206</v>
      </c>
      <c r="G19" s="791"/>
      <c r="H19" s="780">
        <v>8</v>
      </c>
      <c r="I19" s="782" t="s">
        <v>330</v>
      </c>
      <c r="J19" s="791"/>
      <c r="K19" s="780">
        <v>10</v>
      </c>
      <c r="L19" s="782">
        <v>720</v>
      </c>
      <c r="M19" s="791"/>
      <c r="N19" s="780">
        <v>18</v>
      </c>
      <c r="O19" s="782" t="s">
        <v>197</v>
      </c>
      <c r="P19" s="797"/>
    </row>
    <row r="20" spans="2:16" ht="16.5" customHeight="1">
      <c r="B20" s="779">
        <v>1</v>
      </c>
      <c r="C20" s="782">
        <v>745</v>
      </c>
      <c r="D20" s="791"/>
      <c r="E20" s="780">
        <v>5</v>
      </c>
      <c r="F20" s="782" t="s">
        <v>158</v>
      </c>
      <c r="G20" s="791"/>
      <c r="H20" s="780">
        <v>8</v>
      </c>
      <c r="I20" s="782" t="s">
        <v>331</v>
      </c>
      <c r="J20" s="791"/>
      <c r="K20" s="780"/>
      <c r="L20" s="782"/>
      <c r="M20" s="791"/>
      <c r="N20" s="780">
        <v>18</v>
      </c>
      <c r="O20" s="782">
        <v>550</v>
      </c>
      <c r="P20" s="797"/>
    </row>
    <row r="21" spans="2:16" ht="16.5" customHeight="1">
      <c r="B21" s="779"/>
      <c r="C21" s="782"/>
      <c r="D21" s="791"/>
      <c r="E21" s="780">
        <v>5</v>
      </c>
      <c r="F21" s="782">
        <v>209</v>
      </c>
      <c r="G21" s="791"/>
      <c r="H21" s="780">
        <v>8</v>
      </c>
      <c r="I21" s="782">
        <v>645</v>
      </c>
      <c r="J21" s="791"/>
      <c r="K21" s="780">
        <v>15</v>
      </c>
      <c r="L21" s="782" t="s">
        <v>203</v>
      </c>
      <c r="M21" s="791"/>
      <c r="N21" s="780">
        <v>18</v>
      </c>
      <c r="O21" s="782">
        <v>710</v>
      </c>
      <c r="P21" s="797"/>
    </row>
    <row r="22" spans="2:16" ht="16.5" customHeight="1">
      <c r="B22" s="779">
        <v>2</v>
      </c>
      <c r="C22" s="782" t="s">
        <v>123</v>
      </c>
      <c r="D22" s="791"/>
      <c r="E22" s="780">
        <v>5</v>
      </c>
      <c r="F22" s="782">
        <v>212</v>
      </c>
      <c r="G22" s="791"/>
      <c r="H22" s="780">
        <v>8</v>
      </c>
      <c r="I22" s="782">
        <v>741</v>
      </c>
      <c r="J22" s="791"/>
      <c r="K22" s="780">
        <v>15</v>
      </c>
      <c r="L22" s="782" t="s">
        <v>204</v>
      </c>
      <c r="M22" s="791"/>
      <c r="N22" s="780">
        <v>18</v>
      </c>
      <c r="O22" s="782">
        <v>711</v>
      </c>
      <c r="P22" s="797"/>
    </row>
    <row r="23" spans="2:16" ht="16.5" customHeight="1">
      <c r="B23" s="779">
        <v>2</v>
      </c>
      <c r="C23" s="782" t="s">
        <v>327</v>
      </c>
      <c r="D23" s="791"/>
      <c r="E23" s="780">
        <v>5</v>
      </c>
      <c r="F23" s="782">
        <v>754</v>
      </c>
      <c r="G23" s="791"/>
      <c r="H23" s="780">
        <v>8</v>
      </c>
      <c r="I23" s="782">
        <v>750</v>
      </c>
      <c r="J23" s="791"/>
      <c r="K23" s="780">
        <v>15</v>
      </c>
      <c r="L23" s="782" t="s">
        <v>205</v>
      </c>
      <c r="M23" s="791"/>
      <c r="N23" s="780">
        <v>18</v>
      </c>
      <c r="O23" s="782">
        <v>740</v>
      </c>
      <c r="P23" s="797"/>
    </row>
    <row r="24" spans="2:16" ht="16.5" customHeight="1">
      <c r="B24" s="779">
        <v>2</v>
      </c>
      <c r="C24" s="782" t="s">
        <v>125</v>
      </c>
      <c r="D24" s="791"/>
      <c r="E24" s="780">
        <v>5</v>
      </c>
      <c r="F24" s="782">
        <v>757</v>
      </c>
      <c r="G24" s="791"/>
      <c r="H24" s="780">
        <v>8</v>
      </c>
      <c r="I24" s="782">
        <v>901</v>
      </c>
      <c r="J24" s="791"/>
      <c r="K24" s="780">
        <v>15</v>
      </c>
      <c r="L24" s="782">
        <v>152</v>
      </c>
      <c r="M24" s="791"/>
      <c r="N24" s="780">
        <v>18</v>
      </c>
      <c r="O24" s="782">
        <v>450</v>
      </c>
      <c r="P24" s="797"/>
    </row>
    <row r="25" spans="2:16" ht="16.5" customHeight="1">
      <c r="B25" s="779">
        <v>2</v>
      </c>
      <c r="C25" s="782" t="s">
        <v>142</v>
      </c>
      <c r="D25" s="791"/>
      <c r="E25" s="780"/>
      <c r="F25" s="782"/>
      <c r="G25" s="791"/>
      <c r="H25" s="780"/>
      <c r="I25" s="782"/>
      <c r="J25" s="791"/>
      <c r="K25" s="780">
        <v>15</v>
      </c>
      <c r="L25" s="782">
        <v>154</v>
      </c>
      <c r="M25" s="791"/>
      <c r="N25" s="781"/>
      <c r="O25" s="781"/>
      <c r="P25" s="797"/>
    </row>
    <row r="26" spans="2:16" ht="16.5" customHeight="1">
      <c r="B26" s="779">
        <v>2</v>
      </c>
      <c r="C26" s="782" t="s">
        <v>350</v>
      </c>
      <c r="D26" s="791"/>
      <c r="E26" s="780">
        <v>6</v>
      </c>
      <c r="F26" s="782" t="s">
        <v>164</v>
      </c>
      <c r="G26" s="791"/>
      <c r="H26" s="780">
        <v>8</v>
      </c>
      <c r="I26" s="782">
        <v>30</v>
      </c>
      <c r="J26" s="791"/>
      <c r="K26" s="780">
        <v>15</v>
      </c>
      <c r="L26" s="782">
        <v>156</v>
      </c>
      <c r="M26" s="791"/>
      <c r="N26" s="781"/>
      <c r="O26" s="781"/>
      <c r="P26" s="797"/>
    </row>
    <row r="27" spans="2:16" ht="16.5" customHeight="1">
      <c r="B27" s="779">
        <v>2</v>
      </c>
      <c r="C27" s="782">
        <v>65</v>
      </c>
      <c r="D27" s="791"/>
      <c r="E27" s="780">
        <v>6</v>
      </c>
      <c r="F27" s="782" t="s">
        <v>165</v>
      </c>
      <c r="G27" s="791"/>
      <c r="H27" s="780">
        <v>8</v>
      </c>
      <c r="I27" s="782">
        <v>38</v>
      </c>
      <c r="J27" s="791"/>
      <c r="K27" s="780">
        <v>15</v>
      </c>
      <c r="L27" s="782">
        <v>163</v>
      </c>
      <c r="M27" s="791"/>
      <c r="N27" s="781"/>
      <c r="O27" s="781"/>
      <c r="P27" s="797"/>
    </row>
    <row r="28" spans="2:16" ht="16.5" customHeight="1">
      <c r="B28" s="779">
        <v>2</v>
      </c>
      <c r="C28" s="782">
        <v>66</v>
      </c>
      <c r="D28" s="791"/>
      <c r="E28" s="780">
        <v>6</v>
      </c>
      <c r="F28" s="782" t="s">
        <v>166</v>
      </c>
      <c r="G28" s="791"/>
      <c r="H28" s="780">
        <v>9</v>
      </c>
      <c r="I28" s="782">
        <v>68</v>
      </c>
      <c r="J28" s="791"/>
      <c r="K28" s="780">
        <v>15</v>
      </c>
      <c r="L28" s="782" t="s">
        <v>181</v>
      </c>
      <c r="M28" s="791"/>
      <c r="N28" s="781"/>
      <c r="O28" s="781"/>
      <c r="P28" s="797"/>
    </row>
    <row r="29" spans="2:16" ht="16.5" customHeight="1">
      <c r="B29" s="779">
        <v>2</v>
      </c>
      <c r="C29" s="782">
        <v>102</v>
      </c>
      <c r="D29" s="791"/>
      <c r="E29" s="780"/>
      <c r="F29" s="782"/>
      <c r="G29" s="791"/>
      <c r="H29" s="780">
        <v>9</v>
      </c>
      <c r="I29" s="782" t="s">
        <v>189</v>
      </c>
      <c r="J29" s="791"/>
      <c r="K29" s="780">
        <v>15</v>
      </c>
      <c r="L29" s="782">
        <v>166</v>
      </c>
      <c r="M29" s="791"/>
      <c r="N29" s="781"/>
      <c r="O29" s="781"/>
      <c r="P29" s="797"/>
    </row>
    <row r="30" spans="2:16" ht="16.5" customHeight="1">
      <c r="B30" s="779">
        <v>2</v>
      </c>
      <c r="C30" s="782">
        <v>105</v>
      </c>
      <c r="D30" s="791"/>
      <c r="E30" s="780">
        <v>7</v>
      </c>
      <c r="F30" s="782" t="s">
        <v>171</v>
      </c>
      <c r="G30" s="791"/>
      <c r="H30" s="780">
        <v>9</v>
      </c>
      <c r="I30" s="782" t="s">
        <v>190</v>
      </c>
      <c r="J30" s="791"/>
      <c r="K30" s="780">
        <v>15</v>
      </c>
      <c r="L30" s="782">
        <v>224</v>
      </c>
      <c r="M30" s="791"/>
      <c r="N30" s="781"/>
      <c r="O30" s="781"/>
      <c r="P30" s="797"/>
    </row>
    <row r="31" spans="2:16" ht="16.5" customHeight="1">
      <c r="B31" s="779">
        <v>2</v>
      </c>
      <c r="C31" s="782">
        <v>121</v>
      </c>
      <c r="D31" s="791"/>
      <c r="E31" s="780">
        <v>7</v>
      </c>
      <c r="F31" s="782">
        <v>4</v>
      </c>
      <c r="G31" s="791"/>
      <c r="H31" s="780">
        <v>9</v>
      </c>
      <c r="I31" s="782" t="s">
        <v>332</v>
      </c>
      <c r="J31" s="791"/>
      <c r="K31" s="780">
        <v>15</v>
      </c>
      <c r="L31" s="782" t="s">
        <v>206</v>
      </c>
      <c r="M31" s="791"/>
      <c r="N31" s="781"/>
      <c r="O31" s="781"/>
      <c r="P31" s="797"/>
    </row>
    <row r="32" spans="2:16" ht="16.5" customHeight="1">
      <c r="B32" s="779">
        <v>2</v>
      </c>
      <c r="C32" s="782">
        <v>200</v>
      </c>
      <c r="D32" s="791"/>
      <c r="E32" s="780">
        <v>7</v>
      </c>
      <c r="F32" s="782" t="s">
        <v>123</v>
      </c>
      <c r="G32" s="791"/>
      <c r="H32" s="780">
        <v>9</v>
      </c>
      <c r="I32" s="782">
        <v>170</v>
      </c>
      <c r="J32" s="791"/>
      <c r="K32" s="780">
        <v>15</v>
      </c>
      <c r="L32" s="782">
        <v>233</v>
      </c>
      <c r="M32" s="791"/>
      <c r="N32" s="781"/>
      <c r="O32" s="781"/>
      <c r="P32" s="797"/>
    </row>
    <row r="33" spans="2:16" ht="16.5" customHeight="1">
      <c r="B33" s="779">
        <v>2</v>
      </c>
      <c r="C33" s="782">
        <v>611</v>
      </c>
      <c r="D33" s="791"/>
      <c r="E33" s="780">
        <v>7</v>
      </c>
      <c r="F33" s="782" t="s">
        <v>172</v>
      </c>
      <c r="G33" s="791"/>
      <c r="H33" s="780">
        <v>9</v>
      </c>
      <c r="I33" s="782">
        <v>176</v>
      </c>
      <c r="J33" s="791"/>
      <c r="K33" s="780">
        <v>15</v>
      </c>
      <c r="L33" s="782" t="s">
        <v>207</v>
      </c>
      <c r="M33" s="791"/>
      <c r="N33" s="781"/>
      <c r="O33" s="781"/>
      <c r="P33" s="797"/>
    </row>
    <row r="34" spans="2:16" ht="16.5" customHeight="1">
      <c r="B34" s="779">
        <v>2</v>
      </c>
      <c r="C34" s="782">
        <v>612</v>
      </c>
      <c r="D34" s="791"/>
      <c r="E34" s="780">
        <v>7</v>
      </c>
      <c r="F34" s="782" t="s">
        <v>124</v>
      </c>
      <c r="G34" s="791"/>
      <c r="H34" s="780">
        <v>9</v>
      </c>
      <c r="I34" s="782" t="s">
        <v>308</v>
      </c>
      <c r="J34" s="791"/>
      <c r="K34" s="780">
        <v>15</v>
      </c>
      <c r="L34" s="782">
        <v>734</v>
      </c>
      <c r="M34" s="791"/>
      <c r="N34" s="781"/>
      <c r="O34" s="781"/>
      <c r="P34" s="797"/>
    </row>
    <row r="35" spans="2:16" ht="16.5" customHeight="1">
      <c r="B35" s="779"/>
      <c r="C35" s="782"/>
      <c r="D35" s="791"/>
      <c r="E35" s="780">
        <v>7</v>
      </c>
      <c r="F35" s="782" t="s">
        <v>173</v>
      </c>
      <c r="G35" s="791"/>
      <c r="H35" s="780">
        <v>9</v>
      </c>
      <c r="I35" s="782" t="s">
        <v>191</v>
      </c>
      <c r="J35" s="791"/>
      <c r="K35" s="780">
        <v>15</v>
      </c>
      <c r="L35" s="782">
        <v>750</v>
      </c>
      <c r="M35" s="791"/>
      <c r="N35" s="781"/>
      <c r="O35" s="781"/>
      <c r="P35" s="797"/>
    </row>
    <row r="36" spans="2:16" ht="16.5" customHeight="1">
      <c r="B36" s="779">
        <v>3</v>
      </c>
      <c r="C36" s="782" t="s">
        <v>149</v>
      </c>
      <c r="D36" s="791"/>
      <c r="E36" s="780">
        <v>7</v>
      </c>
      <c r="F36" s="782" t="s">
        <v>174</v>
      </c>
      <c r="G36" s="791"/>
      <c r="H36" s="780">
        <v>9</v>
      </c>
      <c r="I36" s="782" t="s">
        <v>150</v>
      </c>
      <c r="J36" s="791"/>
      <c r="K36" s="780">
        <v>15</v>
      </c>
      <c r="L36" s="782">
        <v>761</v>
      </c>
      <c r="M36" s="791"/>
      <c r="N36" s="781"/>
      <c r="O36" s="781"/>
      <c r="P36" s="797"/>
    </row>
    <row r="37" spans="2:16" ht="16.5" customHeight="1">
      <c r="B37" s="779">
        <v>3</v>
      </c>
      <c r="C37" s="782" t="s">
        <v>328</v>
      </c>
      <c r="D37" s="791"/>
      <c r="E37" s="780">
        <v>7</v>
      </c>
      <c r="F37" s="782">
        <v>68</v>
      </c>
      <c r="G37" s="791"/>
      <c r="H37" s="780">
        <v>9</v>
      </c>
      <c r="I37" s="782" t="s">
        <v>192</v>
      </c>
      <c r="J37" s="791"/>
      <c r="K37" s="780"/>
      <c r="L37" s="782"/>
      <c r="M37" s="791"/>
      <c r="N37" s="781"/>
      <c r="O37" s="781"/>
      <c r="P37" s="797"/>
    </row>
    <row r="38" spans="2:16" ht="16.5" customHeight="1">
      <c r="B38" s="779">
        <v>3</v>
      </c>
      <c r="C38" s="782">
        <v>175</v>
      </c>
      <c r="D38" s="791"/>
      <c r="E38" s="780">
        <v>7</v>
      </c>
      <c r="F38" s="782">
        <v>217</v>
      </c>
      <c r="G38" s="791"/>
      <c r="H38" s="780">
        <v>9</v>
      </c>
      <c r="I38" s="782">
        <v>268</v>
      </c>
      <c r="J38" s="791"/>
      <c r="K38" s="780">
        <v>18</v>
      </c>
      <c r="L38" s="782">
        <v>40</v>
      </c>
      <c r="M38" s="791"/>
      <c r="N38" s="781"/>
      <c r="O38" s="781"/>
      <c r="P38" s="797"/>
    </row>
    <row r="39" spans="2:16" ht="16.5" customHeight="1">
      <c r="B39" s="779">
        <v>3</v>
      </c>
      <c r="C39" s="782" t="s">
        <v>308</v>
      </c>
      <c r="D39" s="791"/>
      <c r="E39" s="780">
        <v>7</v>
      </c>
      <c r="F39" s="782">
        <v>220</v>
      </c>
      <c r="G39" s="791"/>
      <c r="H39" s="780">
        <v>9</v>
      </c>
      <c r="I39" s="782">
        <v>484</v>
      </c>
      <c r="J39" s="791"/>
      <c r="K39" s="780">
        <v>18</v>
      </c>
      <c r="L39" s="782">
        <v>42</v>
      </c>
      <c r="M39" s="791"/>
      <c r="N39" s="781"/>
      <c r="O39" s="781"/>
      <c r="P39" s="797"/>
    </row>
    <row r="40" spans="2:16" ht="16.5" customHeight="1">
      <c r="B40" s="779">
        <v>3</v>
      </c>
      <c r="C40" s="782">
        <v>201</v>
      </c>
      <c r="D40" s="791"/>
      <c r="E40" s="780">
        <v>7</v>
      </c>
      <c r="F40" s="782">
        <v>305</v>
      </c>
      <c r="G40" s="791"/>
      <c r="H40" s="780">
        <v>9</v>
      </c>
      <c r="I40" s="782">
        <v>485</v>
      </c>
      <c r="J40" s="791"/>
      <c r="K40" s="780">
        <v>18</v>
      </c>
      <c r="L40" s="782">
        <v>53</v>
      </c>
      <c r="M40" s="791"/>
      <c r="N40" s="781"/>
      <c r="O40" s="781"/>
      <c r="P40" s="797"/>
    </row>
    <row r="41" spans="2:16" ht="16.5" customHeight="1">
      <c r="B41" s="779">
        <v>3</v>
      </c>
      <c r="C41" s="782">
        <v>206</v>
      </c>
      <c r="D41" s="791"/>
      <c r="E41" s="780">
        <v>7</v>
      </c>
      <c r="F41" s="782">
        <v>534</v>
      </c>
      <c r="G41" s="791"/>
      <c r="H41" s="780">
        <v>9</v>
      </c>
      <c r="I41" s="782">
        <v>487</v>
      </c>
      <c r="J41" s="791"/>
      <c r="K41" s="780">
        <v>18</v>
      </c>
      <c r="L41" s="782">
        <v>111</v>
      </c>
      <c r="M41" s="791"/>
      <c r="N41" s="781"/>
      <c r="O41" s="781"/>
      <c r="P41" s="797"/>
    </row>
    <row r="42" spans="2:16" ht="16.5" customHeight="1">
      <c r="B42" s="779">
        <v>3</v>
      </c>
      <c r="C42" s="782">
        <v>251</v>
      </c>
      <c r="D42" s="791"/>
      <c r="E42" s="780">
        <v>7</v>
      </c>
      <c r="F42" s="782">
        <v>550</v>
      </c>
      <c r="G42" s="791"/>
      <c r="H42" s="780">
        <v>9</v>
      </c>
      <c r="I42" s="782">
        <v>489</v>
      </c>
      <c r="J42" s="791"/>
      <c r="K42" s="780">
        <v>18</v>
      </c>
      <c r="L42" s="782">
        <v>115</v>
      </c>
      <c r="M42" s="791"/>
      <c r="N42" s="781"/>
      <c r="O42" s="781"/>
      <c r="P42" s="797"/>
    </row>
    <row r="43" spans="2:16" ht="16.5" customHeight="1" thickBot="1">
      <c r="B43" s="784">
        <v>3</v>
      </c>
      <c r="C43" s="785">
        <v>252</v>
      </c>
      <c r="D43" s="795"/>
      <c r="E43" s="786">
        <v>7</v>
      </c>
      <c r="F43" s="786">
        <v>714</v>
      </c>
      <c r="G43" s="816"/>
      <c r="H43" s="817">
        <v>9</v>
      </c>
      <c r="I43" s="786">
        <v>490</v>
      </c>
      <c r="J43" s="817"/>
      <c r="K43" s="817">
        <v>18</v>
      </c>
      <c r="L43" s="786">
        <v>117</v>
      </c>
      <c r="M43" s="816"/>
      <c r="N43" s="816"/>
      <c r="O43" s="787"/>
      <c r="P43" s="798"/>
    </row>
    <row r="44" spans="2:3" ht="16.5" customHeight="1">
      <c r="B44" s="622"/>
      <c r="C44" s="622"/>
    </row>
    <row r="45" spans="2:3" ht="16.5" customHeight="1">
      <c r="B45" s="622"/>
      <c r="C45" s="622"/>
    </row>
    <row r="46" spans="2:3" ht="16.5" customHeight="1">
      <c r="B46" s="622"/>
      <c r="C46" s="622"/>
    </row>
    <row r="47" spans="2:3" ht="16.5" customHeight="1">
      <c r="B47" s="622"/>
      <c r="C47" s="622"/>
    </row>
    <row r="48" spans="2:3" ht="16.5" customHeight="1">
      <c r="B48" s="622"/>
      <c r="C48" s="622"/>
    </row>
    <row r="49" spans="2:3" ht="16.5" customHeight="1">
      <c r="B49" s="622"/>
      <c r="C49" s="622"/>
    </row>
    <row r="50" spans="2:3" ht="16.5" customHeight="1">
      <c r="B50" s="622"/>
      <c r="C50" s="622"/>
    </row>
    <row r="51" spans="2:3" ht="16.5" customHeight="1">
      <c r="B51" s="622"/>
      <c r="C51" s="622"/>
    </row>
    <row r="52" spans="2:3" ht="16.5" customHeight="1">
      <c r="B52" s="622"/>
      <c r="C52" s="622"/>
    </row>
    <row r="53" spans="2:3" ht="16.5" customHeight="1">
      <c r="B53" s="622"/>
      <c r="C53" s="622"/>
    </row>
    <row r="54" spans="2:3" ht="16.5" customHeight="1">
      <c r="B54" s="622"/>
      <c r="C54" s="622"/>
    </row>
    <row r="55" spans="2:3" ht="16.5" customHeight="1">
      <c r="B55" s="622"/>
      <c r="C55" s="622"/>
    </row>
    <row r="56" spans="2:3" ht="16.5" customHeight="1">
      <c r="B56" s="622"/>
      <c r="C56" s="622"/>
    </row>
    <row r="57" spans="2:3" ht="16.5" customHeight="1">
      <c r="B57" s="622"/>
      <c r="C57" s="622"/>
    </row>
    <row r="58" spans="2:3" ht="16.5" customHeight="1">
      <c r="B58" s="622"/>
      <c r="C58" s="622"/>
    </row>
    <row r="59" spans="2:3" ht="16.5" customHeight="1">
      <c r="B59" s="622"/>
      <c r="C59" s="622"/>
    </row>
    <row r="60" spans="2:3" ht="16.5" customHeight="1">
      <c r="B60" s="622"/>
      <c r="C60" s="622"/>
    </row>
    <row r="61" spans="2:3" ht="16.5" customHeight="1">
      <c r="B61" s="622"/>
      <c r="C61" s="622"/>
    </row>
    <row r="62" spans="2:3" ht="16.5" customHeight="1">
      <c r="B62" s="622"/>
      <c r="C62" s="622"/>
    </row>
    <row r="63" spans="2:3" ht="16.5" customHeight="1">
      <c r="B63" s="622"/>
      <c r="C63" s="622"/>
    </row>
    <row r="64" spans="2:3" ht="16.5" customHeight="1">
      <c r="B64" s="622"/>
      <c r="C64" s="622"/>
    </row>
    <row r="65" spans="2:3" ht="16.5" customHeight="1">
      <c r="B65" s="622"/>
      <c r="C65" s="622"/>
    </row>
    <row r="66" spans="2:3" ht="16.5" customHeight="1">
      <c r="B66" s="622"/>
      <c r="C66" s="622"/>
    </row>
    <row r="67" spans="2:3" ht="16.5" customHeight="1">
      <c r="B67" s="622"/>
      <c r="C67" s="622"/>
    </row>
    <row r="68" spans="2:3" ht="16.5" customHeight="1">
      <c r="B68" s="622"/>
      <c r="C68" s="622"/>
    </row>
    <row r="69" spans="2:3" ht="16.5" customHeight="1">
      <c r="B69" s="622"/>
      <c r="C69" s="622"/>
    </row>
    <row r="70" spans="2:3" ht="16.5" customHeight="1">
      <c r="B70" s="622"/>
      <c r="C70" s="622"/>
    </row>
    <row r="71" spans="2:3" ht="16.5" customHeight="1">
      <c r="B71" s="622"/>
      <c r="C71" s="622"/>
    </row>
    <row r="72" spans="2:3" ht="16.5" customHeight="1">
      <c r="B72" s="622"/>
      <c r="C72" s="622"/>
    </row>
    <row r="73" spans="2:3" ht="16.5" customHeight="1">
      <c r="B73" s="622"/>
      <c r="C73" s="622"/>
    </row>
    <row r="74" spans="2:3" ht="16.5" customHeight="1">
      <c r="B74" s="622"/>
      <c r="C74" s="622"/>
    </row>
    <row r="75" spans="2:3" ht="16.5" customHeight="1">
      <c r="B75" s="622"/>
      <c r="C75" s="622"/>
    </row>
    <row r="76" spans="2:3" ht="16.5" customHeight="1">
      <c r="B76" s="622"/>
      <c r="C76" s="622"/>
    </row>
    <row r="77" spans="2:3" ht="16.5" customHeight="1">
      <c r="B77" s="622"/>
      <c r="C77" s="622"/>
    </row>
    <row r="78" spans="2:3" ht="16.5" customHeight="1">
      <c r="B78" s="622"/>
      <c r="C78" s="622"/>
    </row>
    <row r="79" spans="2:3" ht="16.5" customHeight="1">
      <c r="B79" s="622"/>
      <c r="C79" s="622"/>
    </row>
    <row r="80" spans="2:3" ht="16.5" customHeight="1">
      <c r="B80" s="622"/>
      <c r="C80" s="622"/>
    </row>
    <row r="81" spans="2:3" ht="16.5" customHeight="1">
      <c r="B81" s="622"/>
      <c r="C81" s="622"/>
    </row>
    <row r="82" spans="2:3" ht="16.5" customHeight="1">
      <c r="B82" s="622"/>
      <c r="C82" s="622"/>
    </row>
  </sheetData>
  <printOptions horizontalCentered="1" verticalCentered="1"/>
  <pageMargins left="0.17" right="0.17" top="0.57" bottom="0.47" header="0.38" footer="0.25"/>
  <pageSetup horizontalDpi="600" verticalDpi="600" orientation="portrait" r:id="rId1"/>
  <headerFooter alignWithMargins="0">
    <oddHeader>&amp;R&amp;"Arial,Bold"&amp;10Page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O4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4" width="6.7109375" style="1" customWidth="1"/>
    <col min="5" max="5" width="6.7109375" style="2" customWidth="1"/>
    <col min="6" max="6" width="2.8515625" style="2" customWidth="1"/>
    <col min="7" max="7" width="10.7109375" style="2" customWidth="1"/>
    <col min="8" max="8" width="7.00390625" style="95" customWidth="1"/>
    <col min="9" max="10" width="7.00390625" style="1" customWidth="1"/>
    <col min="11" max="11" width="2.57421875" style="1" customWidth="1"/>
    <col min="12" max="12" width="6.57421875" style="1" bestFit="1" customWidth="1"/>
    <col min="13" max="16" width="7.140625" style="1" customWidth="1"/>
    <col min="17" max="28" width="8.00390625" style="1" customWidth="1"/>
    <col min="29" max="29" width="9.57421875" style="1" customWidth="1"/>
    <col min="30" max="31" width="8.00390625" style="1" customWidth="1"/>
    <col min="32" max="32" width="6.8515625" style="1" customWidth="1"/>
    <col min="33" max="16384" width="8.00390625" style="1" customWidth="1"/>
  </cols>
  <sheetData>
    <row r="1" ht="14.25">
      <c r="B1" s="622" t="s">
        <v>260</v>
      </c>
    </row>
    <row r="2" ht="14.25">
      <c r="B2" s="622" t="s">
        <v>23</v>
      </c>
    </row>
    <row r="3" spans="2:8" s="7" customFormat="1" ht="12.75">
      <c r="B3" s="7" t="s">
        <v>262</v>
      </c>
      <c r="E3" s="6"/>
      <c r="F3" s="6"/>
      <c r="G3" s="6"/>
      <c r="H3" s="98"/>
    </row>
    <row r="4" spans="3:8" s="7" customFormat="1" ht="13.5" thickBot="1">
      <c r="C4" s="1"/>
      <c r="D4" s="1"/>
      <c r="E4" s="2"/>
      <c r="F4" s="2"/>
      <c r="G4" s="6"/>
      <c r="H4" s="98"/>
    </row>
    <row r="5" spans="2:15" s="7" customFormat="1" ht="15.75" thickBot="1">
      <c r="B5" s="818" t="s">
        <v>338</v>
      </c>
      <c r="C5" s="1600" t="s">
        <v>50</v>
      </c>
      <c r="D5" s="1601"/>
      <c r="E5" s="1601"/>
      <c r="F5" s="819"/>
      <c r="G5" s="820" t="s">
        <v>338</v>
      </c>
      <c r="H5" s="1600" t="s">
        <v>50</v>
      </c>
      <c r="I5" s="1600"/>
      <c r="J5" s="1601"/>
      <c r="K5" s="819"/>
      <c r="L5" s="820" t="s">
        <v>338</v>
      </c>
      <c r="M5" s="1600" t="s">
        <v>50</v>
      </c>
      <c r="N5" s="1601"/>
      <c r="O5" s="1602"/>
    </row>
    <row r="6" spans="2:15" s="7" customFormat="1" ht="15" thickTop="1">
      <c r="B6" s="1444" t="s">
        <v>171</v>
      </c>
      <c r="C6" s="822">
        <v>7</v>
      </c>
      <c r="D6" s="823">
        <v>10</v>
      </c>
      <c r="E6" s="823"/>
      <c r="F6" s="824"/>
      <c r="G6" s="825"/>
      <c r="H6" s="826"/>
      <c r="I6" s="826"/>
      <c r="J6" s="823"/>
      <c r="K6" s="824"/>
      <c r="L6" s="827"/>
      <c r="M6" s="828"/>
      <c r="N6" s="823"/>
      <c r="O6" s="829"/>
    </row>
    <row r="7" spans="2:15" s="7" customFormat="1" ht="14.25">
      <c r="B7" s="821" t="s">
        <v>164</v>
      </c>
      <c r="C7" s="822">
        <v>6</v>
      </c>
      <c r="D7" s="823">
        <v>10</v>
      </c>
      <c r="E7" s="823"/>
      <c r="F7" s="824"/>
      <c r="G7" s="825"/>
      <c r="H7" s="826"/>
      <c r="I7" s="826"/>
      <c r="J7" s="823"/>
      <c r="K7" s="824"/>
      <c r="L7" s="825"/>
      <c r="M7" s="826"/>
      <c r="N7" s="823"/>
      <c r="O7" s="829"/>
    </row>
    <row r="8" spans="2:15" s="7" customFormat="1" ht="14.25">
      <c r="B8" s="821" t="s">
        <v>123</v>
      </c>
      <c r="C8" s="822">
        <v>2</v>
      </c>
      <c r="D8" s="823">
        <v>7</v>
      </c>
      <c r="E8" s="823"/>
      <c r="F8" s="824"/>
      <c r="G8" s="825"/>
      <c r="H8" s="826"/>
      <c r="I8" s="826"/>
      <c r="J8" s="823"/>
      <c r="K8" s="824"/>
      <c r="L8" s="827"/>
      <c r="M8" s="828"/>
      <c r="N8" s="823"/>
      <c r="O8" s="829"/>
    </row>
    <row r="9" spans="2:15" s="7" customFormat="1" ht="14.25">
      <c r="B9" s="821" t="s">
        <v>124</v>
      </c>
      <c r="C9" s="822">
        <v>1</v>
      </c>
      <c r="D9" s="823">
        <v>7</v>
      </c>
      <c r="E9" s="823"/>
      <c r="F9" s="824"/>
      <c r="G9" s="825"/>
      <c r="H9" s="826"/>
      <c r="I9" s="826"/>
      <c r="J9" s="823"/>
      <c r="K9" s="824"/>
      <c r="L9" s="825"/>
      <c r="M9" s="826"/>
      <c r="N9" s="823"/>
      <c r="O9" s="829"/>
    </row>
    <row r="10" spans="2:15" s="7" customFormat="1" ht="14.25">
      <c r="B10" s="821">
        <v>18</v>
      </c>
      <c r="C10" s="822">
        <v>1</v>
      </c>
      <c r="D10" s="823">
        <v>2</v>
      </c>
      <c r="E10" s="823"/>
      <c r="F10" s="824"/>
      <c r="G10" s="825"/>
      <c r="H10" s="826"/>
      <c r="I10" s="826"/>
      <c r="J10" s="823"/>
      <c r="K10" s="824"/>
      <c r="L10" s="825"/>
      <c r="M10" s="826"/>
      <c r="N10" s="823"/>
      <c r="O10" s="829"/>
    </row>
    <row r="11" spans="2:15" s="7" customFormat="1" ht="14.25">
      <c r="B11" s="821" t="s">
        <v>125</v>
      </c>
      <c r="C11" s="822">
        <v>1</v>
      </c>
      <c r="D11" s="823">
        <v>2</v>
      </c>
      <c r="E11" s="823"/>
      <c r="F11" s="824"/>
      <c r="G11" s="825"/>
      <c r="H11" s="826"/>
      <c r="I11" s="826"/>
      <c r="J11" s="823"/>
      <c r="K11" s="824"/>
      <c r="L11" s="825"/>
      <c r="M11" s="826"/>
      <c r="N11" s="823"/>
      <c r="O11" s="829"/>
    </row>
    <row r="12" spans="2:15" s="7" customFormat="1" ht="14.25">
      <c r="B12" s="821">
        <v>30</v>
      </c>
      <c r="C12" s="822">
        <v>9</v>
      </c>
      <c r="D12" s="823">
        <v>7</v>
      </c>
      <c r="E12" s="823">
        <v>10</v>
      </c>
      <c r="F12" s="824"/>
      <c r="G12" s="825"/>
      <c r="H12" s="826"/>
      <c r="I12" s="826"/>
      <c r="J12" s="823"/>
      <c r="K12" s="824"/>
      <c r="L12" s="825"/>
      <c r="M12" s="826"/>
      <c r="N12" s="823"/>
      <c r="O12" s="829"/>
    </row>
    <row r="13" spans="2:15" s="7" customFormat="1" ht="14.25">
      <c r="B13" s="830" t="s">
        <v>166</v>
      </c>
      <c r="C13" s="826">
        <v>6</v>
      </c>
      <c r="D13" s="823">
        <v>10</v>
      </c>
      <c r="E13" s="823"/>
      <c r="F13" s="824"/>
      <c r="G13" s="825"/>
      <c r="H13" s="826"/>
      <c r="I13" s="826"/>
      <c r="J13" s="823"/>
      <c r="K13" s="824"/>
      <c r="L13" s="825"/>
      <c r="M13" s="826"/>
      <c r="N13" s="823"/>
      <c r="O13" s="829"/>
    </row>
    <row r="14" spans="2:15" s="7" customFormat="1" ht="14.25">
      <c r="B14" s="831" t="s">
        <v>174</v>
      </c>
      <c r="C14" s="828">
        <v>9</v>
      </c>
      <c r="D14" s="823">
        <v>7</v>
      </c>
      <c r="E14" s="823">
        <v>10</v>
      </c>
      <c r="F14" s="824"/>
      <c r="G14" s="827"/>
      <c r="H14" s="823"/>
      <c r="I14" s="823"/>
      <c r="J14" s="823"/>
      <c r="K14" s="824"/>
      <c r="L14" s="825"/>
      <c r="M14" s="826"/>
      <c r="N14" s="823"/>
      <c r="O14" s="829"/>
    </row>
    <row r="15" spans="2:15" s="7" customFormat="1" ht="14.25">
      <c r="B15" s="831">
        <v>40</v>
      </c>
      <c r="C15" s="828">
        <v>10</v>
      </c>
      <c r="D15" s="823">
        <v>18</v>
      </c>
      <c r="E15" s="823"/>
      <c r="F15" s="824"/>
      <c r="G15" s="832"/>
      <c r="H15" s="833"/>
      <c r="I15" s="823"/>
      <c r="J15" s="823"/>
      <c r="K15" s="824"/>
      <c r="L15" s="825"/>
      <c r="M15" s="826"/>
      <c r="N15" s="823"/>
      <c r="O15" s="829"/>
    </row>
    <row r="16" spans="2:15" s="7" customFormat="1" ht="14.25">
      <c r="B16" s="831">
        <v>42</v>
      </c>
      <c r="C16" s="828">
        <v>10</v>
      </c>
      <c r="D16" s="823">
        <v>18</v>
      </c>
      <c r="E16" s="823"/>
      <c r="F16" s="824"/>
      <c r="G16" s="832"/>
      <c r="H16" s="833"/>
      <c r="I16" s="823"/>
      <c r="J16" s="823"/>
      <c r="K16" s="824"/>
      <c r="L16" s="825"/>
      <c r="M16" s="826"/>
      <c r="N16" s="823"/>
      <c r="O16" s="829"/>
    </row>
    <row r="17" spans="2:15" s="7" customFormat="1" ht="14.25">
      <c r="B17" s="830">
        <v>53</v>
      </c>
      <c r="C17" s="826">
        <v>1</v>
      </c>
      <c r="D17" s="823">
        <v>18</v>
      </c>
      <c r="E17" s="823"/>
      <c r="F17" s="824"/>
      <c r="G17" s="832"/>
      <c r="H17" s="833"/>
      <c r="I17" s="823"/>
      <c r="J17" s="823"/>
      <c r="K17" s="824"/>
      <c r="L17" s="825"/>
      <c r="M17" s="826"/>
      <c r="N17" s="823"/>
      <c r="O17" s="829"/>
    </row>
    <row r="18" spans="2:15" s="7" customFormat="1" ht="14.25">
      <c r="B18" s="831">
        <v>55</v>
      </c>
      <c r="C18" s="828">
        <v>1</v>
      </c>
      <c r="D18" s="823">
        <v>2</v>
      </c>
      <c r="E18" s="823"/>
      <c r="F18" s="824"/>
      <c r="G18" s="832"/>
      <c r="H18" s="833"/>
      <c r="I18" s="823"/>
      <c r="J18" s="823"/>
      <c r="K18" s="824"/>
      <c r="L18" s="825"/>
      <c r="M18" s="826"/>
      <c r="N18" s="823"/>
      <c r="O18" s="829"/>
    </row>
    <row r="19" spans="2:15" s="7" customFormat="1" ht="14.25">
      <c r="B19" s="830">
        <v>60</v>
      </c>
      <c r="C19" s="826">
        <v>2</v>
      </c>
      <c r="D19" s="823">
        <v>1</v>
      </c>
      <c r="E19" s="823"/>
      <c r="F19" s="824"/>
      <c r="G19" s="832"/>
      <c r="H19" s="833"/>
      <c r="I19" s="823"/>
      <c r="J19" s="823"/>
      <c r="K19" s="824"/>
      <c r="L19" s="827"/>
      <c r="M19" s="828"/>
      <c r="N19" s="823"/>
      <c r="O19" s="829"/>
    </row>
    <row r="20" spans="2:15" s="7" customFormat="1" ht="14.25">
      <c r="B20" s="830">
        <v>66</v>
      </c>
      <c r="C20" s="826">
        <v>1</v>
      </c>
      <c r="D20" s="823">
        <v>2</v>
      </c>
      <c r="E20" s="823"/>
      <c r="F20" s="824"/>
      <c r="G20" s="832"/>
      <c r="H20" s="833"/>
      <c r="I20" s="823"/>
      <c r="J20" s="823"/>
      <c r="K20" s="824"/>
      <c r="L20" s="825"/>
      <c r="M20" s="826"/>
      <c r="N20" s="823"/>
      <c r="O20" s="829"/>
    </row>
    <row r="21" spans="2:15" s="7" customFormat="1" ht="14.25">
      <c r="B21" s="831">
        <v>68</v>
      </c>
      <c r="C21" s="826">
        <v>7</v>
      </c>
      <c r="D21" s="823">
        <v>9</v>
      </c>
      <c r="E21" s="823">
        <v>10</v>
      </c>
      <c r="F21" s="824"/>
      <c r="G21" s="825"/>
      <c r="H21" s="823"/>
      <c r="I21" s="823"/>
      <c r="J21" s="823"/>
      <c r="K21" s="824"/>
      <c r="L21" s="825"/>
      <c r="M21" s="826"/>
      <c r="N21" s="823"/>
      <c r="O21" s="829"/>
    </row>
    <row r="22" spans="2:15" s="7" customFormat="1" ht="14.25">
      <c r="B22" s="830">
        <v>105</v>
      </c>
      <c r="C22" s="826">
        <v>1</v>
      </c>
      <c r="D22" s="823">
        <v>2</v>
      </c>
      <c r="E22" s="823"/>
      <c r="F22" s="824"/>
      <c r="G22" s="827"/>
      <c r="H22" s="823"/>
      <c r="I22" s="823"/>
      <c r="J22" s="823"/>
      <c r="K22" s="834"/>
      <c r="L22" s="835"/>
      <c r="M22" s="826"/>
      <c r="N22" s="823"/>
      <c r="O22" s="829"/>
    </row>
    <row r="23" spans="2:15" s="7" customFormat="1" ht="14.25">
      <c r="B23" s="830">
        <v>115</v>
      </c>
      <c r="C23" s="826">
        <v>18</v>
      </c>
      <c r="D23" s="823">
        <v>5</v>
      </c>
      <c r="E23" s="823"/>
      <c r="F23" s="824"/>
      <c r="G23" s="825"/>
      <c r="H23" s="823"/>
      <c r="I23" s="823"/>
      <c r="J23" s="823"/>
      <c r="K23" s="834"/>
      <c r="L23" s="835"/>
      <c r="M23" s="826"/>
      <c r="N23" s="823"/>
      <c r="O23" s="829"/>
    </row>
    <row r="24" spans="2:15" s="7" customFormat="1" ht="14.25">
      <c r="B24" s="830">
        <v>152</v>
      </c>
      <c r="C24" s="826">
        <v>8</v>
      </c>
      <c r="D24" s="823">
        <v>15</v>
      </c>
      <c r="E24" s="823"/>
      <c r="F24" s="824"/>
      <c r="G24" s="832"/>
      <c r="H24" s="833"/>
      <c r="I24" s="823"/>
      <c r="J24" s="823"/>
      <c r="K24" s="834"/>
      <c r="L24" s="825"/>
      <c r="M24" s="826"/>
      <c r="N24" s="823"/>
      <c r="O24" s="829"/>
    </row>
    <row r="25" spans="2:15" s="7" customFormat="1" ht="14.25">
      <c r="B25" s="830">
        <v>163</v>
      </c>
      <c r="C25" s="826">
        <v>8</v>
      </c>
      <c r="D25" s="823">
        <v>15</v>
      </c>
      <c r="E25" s="823"/>
      <c r="F25" s="834"/>
      <c r="G25" s="832"/>
      <c r="H25" s="833"/>
      <c r="I25" s="823"/>
      <c r="J25" s="823"/>
      <c r="K25" s="834"/>
      <c r="L25" s="825"/>
      <c r="M25" s="826"/>
      <c r="N25" s="823"/>
      <c r="O25" s="829"/>
    </row>
    <row r="26" spans="2:15" s="7" customFormat="1" ht="14.25">
      <c r="B26" s="830" t="s">
        <v>181</v>
      </c>
      <c r="C26" s="826">
        <v>8</v>
      </c>
      <c r="D26" s="823">
        <v>15</v>
      </c>
      <c r="E26" s="823"/>
      <c r="F26" s="834"/>
      <c r="G26" s="832"/>
      <c r="H26" s="833"/>
      <c r="I26" s="823"/>
      <c r="J26" s="823"/>
      <c r="K26" s="834"/>
      <c r="L26" s="825"/>
      <c r="M26" s="826"/>
      <c r="N26" s="823"/>
      <c r="O26" s="829"/>
    </row>
    <row r="27" spans="2:15" s="7" customFormat="1" ht="14.25">
      <c r="B27" s="830">
        <v>166</v>
      </c>
      <c r="C27" s="826">
        <v>8</v>
      </c>
      <c r="D27" s="823">
        <v>15</v>
      </c>
      <c r="E27" s="823"/>
      <c r="F27" s="834"/>
      <c r="G27" s="832"/>
      <c r="H27" s="833"/>
      <c r="I27" s="823"/>
      <c r="J27" s="823"/>
      <c r="K27" s="834"/>
      <c r="L27" s="825"/>
      <c r="M27" s="826"/>
      <c r="N27" s="823"/>
      <c r="O27" s="829"/>
    </row>
    <row r="28" spans="2:15" s="7" customFormat="1" ht="14.25">
      <c r="B28" s="830" t="s">
        <v>308</v>
      </c>
      <c r="C28" s="826">
        <v>3</v>
      </c>
      <c r="D28" s="826">
        <v>9</v>
      </c>
      <c r="E28" s="823"/>
      <c r="F28" s="834"/>
      <c r="G28" s="832"/>
      <c r="H28" s="833"/>
      <c r="I28" s="823"/>
      <c r="J28" s="823"/>
      <c r="K28" s="834"/>
      <c r="L28" s="825"/>
      <c r="M28" s="826"/>
      <c r="N28" s="823"/>
      <c r="O28" s="829"/>
    </row>
    <row r="29" spans="2:15" s="7" customFormat="1" ht="14.25">
      <c r="B29" s="830">
        <v>206</v>
      </c>
      <c r="C29" s="826">
        <v>3</v>
      </c>
      <c r="D29" s="826">
        <v>5</v>
      </c>
      <c r="E29" s="823"/>
      <c r="F29" s="834"/>
      <c r="G29" s="832"/>
      <c r="H29" s="833"/>
      <c r="I29" s="823"/>
      <c r="J29" s="823"/>
      <c r="K29" s="834"/>
      <c r="L29" s="825"/>
      <c r="M29" s="826"/>
      <c r="N29" s="823"/>
      <c r="O29" s="829"/>
    </row>
    <row r="30" spans="2:15" s="7" customFormat="1" ht="14.25">
      <c r="B30" s="830" t="s">
        <v>158</v>
      </c>
      <c r="C30" s="826">
        <v>5</v>
      </c>
      <c r="D30" s="826">
        <v>18</v>
      </c>
      <c r="E30" s="823"/>
      <c r="F30" s="834"/>
      <c r="G30" s="832"/>
      <c r="H30" s="833"/>
      <c r="I30" s="823"/>
      <c r="J30" s="823"/>
      <c r="K30" s="834"/>
      <c r="L30" s="825"/>
      <c r="M30" s="826"/>
      <c r="N30" s="823"/>
      <c r="O30" s="829"/>
    </row>
    <row r="31" spans="2:15" s="7" customFormat="1" ht="14.25">
      <c r="B31" s="830">
        <v>212</v>
      </c>
      <c r="C31" s="826">
        <v>5</v>
      </c>
      <c r="D31" s="826">
        <v>18</v>
      </c>
      <c r="E31" s="823"/>
      <c r="F31" s="834"/>
      <c r="G31" s="832"/>
      <c r="H31" s="833"/>
      <c r="I31" s="823"/>
      <c r="J31" s="823"/>
      <c r="K31" s="834"/>
      <c r="L31" s="825"/>
      <c r="M31" s="826"/>
      <c r="N31" s="823"/>
      <c r="O31" s="829"/>
    </row>
    <row r="32" spans="2:15" s="7" customFormat="1" ht="14.25">
      <c r="B32" s="830" t="s">
        <v>150</v>
      </c>
      <c r="C32" s="826">
        <v>3</v>
      </c>
      <c r="D32" s="826">
        <v>9</v>
      </c>
      <c r="E32" s="823"/>
      <c r="F32" s="834"/>
      <c r="G32" s="832"/>
      <c r="H32" s="833"/>
      <c r="I32" s="823"/>
      <c r="J32" s="823"/>
      <c r="K32" s="834"/>
      <c r="L32" s="825"/>
      <c r="M32" s="826"/>
      <c r="N32" s="823"/>
      <c r="O32" s="829"/>
    </row>
    <row r="33" spans="2:15" s="7" customFormat="1" ht="14.25">
      <c r="B33" s="830">
        <v>305</v>
      </c>
      <c r="C33" s="826">
        <v>7</v>
      </c>
      <c r="D33" s="826">
        <v>18</v>
      </c>
      <c r="E33" s="823"/>
      <c r="F33" s="834"/>
      <c r="G33" s="832"/>
      <c r="H33" s="833"/>
      <c r="I33" s="823"/>
      <c r="J33" s="823"/>
      <c r="K33" s="834"/>
      <c r="L33" s="825"/>
      <c r="M33" s="826"/>
      <c r="N33" s="823"/>
      <c r="O33" s="829"/>
    </row>
    <row r="34" spans="2:15" s="7" customFormat="1" ht="14.25">
      <c r="B34" s="830" t="s">
        <v>197</v>
      </c>
      <c r="C34" s="826">
        <v>10</v>
      </c>
      <c r="D34" s="826">
        <v>18</v>
      </c>
      <c r="E34" s="823"/>
      <c r="F34" s="834"/>
      <c r="G34" s="832"/>
      <c r="H34" s="833"/>
      <c r="I34" s="823"/>
      <c r="J34" s="823"/>
      <c r="K34" s="834"/>
      <c r="L34" s="825"/>
      <c r="M34" s="826"/>
      <c r="N34" s="823"/>
      <c r="O34" s="829"/>
    </row>
    <row r="35" spans="2:15" s="7" customFormat="1" ht="14.25">
      <c r="B35" s="830">
        <v>485</v>
      </c>
      <c r="C35" s="826">
        <v>3</v>
      </c>
      <c r="D35" s="826">
        <v>9</v>
      </c>
      <c r="E35" s="823"/>
      <c r="F35" s="834"/>
      <c r="G35" s="832"/>
      <c r="H35" s="833"/>
      <c r="I35" s="823"/>
      <c r="J35" s="823"/>
      <c r="K35" s="834"/>
      <c r="L35" s="825"/>
      <c r="M35" s="826"/>
      <c r="N35" s="823"/>
      <c r="O35" s="829"/>
    </row>
    <row r="36" spans="2:15" s="7" customFormat="1" ht="14.25">
      <c r="B36" s="830">
        <v>550</v>
      </c>
      <c r="C36" s="826">
        <v>7</v>
      </c>
      <c r="D36" s="826">
        <v>18</v>
      </c>
      <c r="E36" s="823"/>
      <c r="F36" s="834"/>
      <c r="G36" s="832"/>
      <c r="H36" s="833"/>
      <c r="I36" s="823"/>
      <c r="J36" s="823"/>
      <c r="K36" s="834"/>
      <c r="L36" s="825"/>
      <c r="M36" s="826"/>
      <c r="N36" s="823"/>
      <c r="O36" s="829"/>
    </row>
    <row r="37" spans="2:15" s="7" customFormat="1" ht="14.25">
      <c r="B37" s="830">
        <v>720</v>
      </c>
      <c r="C37" s="826">
        <v>7</v>
      </c>
      <c r="D37" s="826">
        <v>10</v>
      </c>
      <c r="E37" s="823"/>
      <c r="F37" s="834"/>
      <c r="G37" s="832"/>
      <c r="H37" s="833"/>
      <c r="I37" s="823"/>
      <c r="J37" s="823"/>
      <c r="K37" s="834"/>
      <c r="L37" s="825"/>
      <c r="M37" s="826"/>
      <c r="N37" s="823"/>
      <c r="O37" s="829"/>
    </row>
    <row r="38" spans="2:15" s="7" customFormat="1" ht="14.25">
      <c r="B38" s="830">
        <v>750</v>
      </c>
      <c r="C38" s="826">
        <v>8</v>
      </c>
      <c r="D38" s="826">
        <v>15</v>
      </c>
      <c r="E38" s="823"/>
      <c r="F38" s="834"/>
      <c r="G38" s="832"/>
      <c r="H38" s="833"/>
      <c r="I38" s="823"/>
      <c r="J38" s="823"/>
      <c r="K38" s="834"/>
      <c r="L38" s="825"/>
      <c r="M38" s="826"/>
      <c r="N38" s="823"/>
      <c r="O38" s="829"/>
    </row>
    <row r="39" spans="2:15" s="7" customFormat="1" ht="14.25">
      <c r="B39" s="830"/>
      <c r="C39" s="826"/>
      <c r="D39" s="826"/>
      <c r="E39" s="823"/>
      <c r="F39" s="834"/>
      <c r="G39" s="832"/>
      <c r="H39" s="833"/>
      <c r="I39" s="823"/>
      <c r="J39" s="823"/>
      <c r="K39" s="834"/>
      <c r="L39" s="825"/>
      <c r="M39" s="826"/>
      <c r="N39" s="823"/>
      <c r="O39" s="829"/>
    </row>
    <row r="40" spans="2:15" s="7" customFormat="1" ht="14.25">
      <c r="B40" s="830"/>
      <c r="C40" s="826"/>
      <c r="D40" s="826"/>
      <c r="E40" s="823"/>
      <c r="F40" s="834"/>
      <c r="G40" s="832"/>
      <c r="H40" s="833"/>
      <c r="I40" s="823"/>
      <c r="J40" s="823"/>
      <c r="K40" s="834"/>
      <c r="L40" s="825"/>
      <c r="M40" s="826"/>
      <c r="N40" s="823"/>
      <c r="O40" s="829"/>
    </row>
    <row r="41" spans="2:15" s="7" customFormat="1" ht="14.25">
      <c r="B41" s="830"/>
      <c r="C41" s="98"/>
      <c r="D41" s="98"/>
      <c r="E41" s="98"/>
      <c r="F41" s="834"/>
      <c r="G41" s="832"/>
      <c r="H41" s="833"/>
      <c r="I41" s="823"/>
      <c r="J41" s="823"/>
      <c r="K41" s="834"/>
      <c r="L41" s="825"/>
      <c r="M41" s="826"/>
      <c r="N41" s="823"/>
      <c r="O41" s="829"/>
    </row>
    <row r="42" spans="2:15" s="7" customFormat="1" ht="14.25">
      <c r="B42" s="830"/>
      <c r="C42" s="826"/>
      <c r="D42" s="826"/>
      <c r="E42" s="823"/>
      <c r="F42" s="834"/>
      <c r="G42" s="832"/>
      <c r="H42" s="833"/>
      <c r="I42" s="823"/>
      <c r="J42" s="823"/>
      <c r="K42" s="834"/>
      <c r="L42" s="825"/>
      <c r="M42" s="826"/>
      <c r="N42" s="823"/>
      <c r="O42" s="829"/>
    </row>
    <row r="43" spans="2:15" s="7" customFormat="1" ht="14.25">
      <c r="B43" s="830"/>
      <c r="C43" s="826"/>
      <c r="D43" s="826"/>
      <c r="E43" s="823"/>
      <c r="F43" s="834"/>
      <c r="G43" s="832"/>
      <c r="H43" s="833"/>
      <c r="I43" s="823"/>
      <c r="J43" s="823"/>
      <c r="K43" s="834"/>
      <c r="L43" s="825"/>
      <c r="M43" s="826"/>
      <c r="N43" s="823"/>
      <c r="O43" s="829"/>
    </row>
    <row r="44" spans="2:15" s="7" customFormat="1" ht="14.25">
      <c r="B44" s="830"/>
      <c r="C44" s="826"/>
      <c r="D44" s="826"/>
      <c r="E44" s="823"/>
      <c r="F44" s="834"/>
      <c r="G44" s="832"/>
      <c r="H44" s="833"/>
      <c r="I44" s="823"/>
      <c r="J44" s="823"/>
      <c r="K44" s="834"/>
      <c r="L44" s="825"/>
      <c r="M44" s="826"/>
      <c r="N44" s="823"/>
      <c r="O44" s="829"/>
    </row>
    <row r="45" spans="2:15" s="7" customFormat="1" ht="14.25">
      <c r="B45" s="830"/>
      <c r="C45" s="826"/>
      <c r="D45" s="826"/>
      <c r="E45" s="823"/>
      <c r="F45" s="834"/>
      <c r="G45" s="832"/>
      <c r="H45" s="833"/>
      <c r="I45" s="823"/>
      <c r="J45" s="823"/>
      <c r="K45" s="834"/>
      <c r="L45" s="825"/>
      <c r="M45" s="826"/>
      <c r="N45" s="823"/>
      <c r="O45" s="829"/>
    </row>
    <row r="46" spans="2:15" s="7" customFormat="1" ht="14.25">
      <c r="B46" s="830"/>
      <c r="C46" s="826"/>
      <c r="D46" s="826"/>
      <c r="E46" s="823"/>
      <c r="F46" s="834"/>
      <c r="G46" s="832"/>
      <c r="H46" s="833"/>
      <c r="I46" s="823"/>
      <c r="J46" s="823"/>
      <c r="K46" s="834"/>
      <c r="L46" s="825"/>
      <c r="M46" s="826"/>
      <c r="N46" s="823"/>
      <c r="O46" s="829"/>
    </row>
    <row r="47" spans="2:15" s="7" customFormat="1" ht="15" thickBot="1">
      <c r="B47" s="836"/>
      <c r="C47" s="837"/>
      <c r="D47" s="837"/>
      <c r="E47" s="838"/>
      <c r="F47" s="839"/>
      <c r="G47" s="840"/>
      <c r="H47" s="841"/>
      <c r="I47" s="841"/>
      <c r="J47" s="841"/>
      <c r="K47" s="839"/>
      <c r="L47" s="842"/>
      <c r="M47" s="843"/>
      <c r="N47" s="838"/>
      <c r="O47" s="844"/>
    </row>
    <row r="48" spans="3:8" s="7" customFormat="1" ht="12.75">
      <c r="C48" s="1"/>
      <c r="D48" s="1"/>
      <c r="E48" s="2"/>
      <c r="F48" s="2"/>
      <c r="H48" s="98"/>
    </row>
  </sheetData>
  <mergeCells count="3">
    <mergeCell ref="C5:E5"/>
    <mergeCell ref="H5:J5"/>
    <mergeCell ref="M5:O5"/>
  </mergeCells>
  <printOptions/>
  <pageMargins left="0.34" right="0.35" top="0.57" bottom="0.47" header="0.38" footer="0.25"/>
  <pageSetup horizontalDpi="600" verticalDpi="600" orientation="portrait" r:id="rId1"/>
  <headerFooter alignWithMargins="0">
    <oddHeader>&amp;R&amp;"Arial,Bold"&amp;10Page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E54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3" width="7.00390625" style="2" customWidth="1"/>
    <col min="4" max="4" width="7.00390625" style="95" customWidth="1"/>
    <col min="5" max="5" width="7.00390625" style="1" customWidth="1"/>
    <col min="6" max="16" width="8.00390625" style="1" customWidth="1"/>
    <col min="17" max="17" width="9.57421875" style="1" customWidth="1"/>
    <col min="18" max="19" width="8.00390625" style="1" customWidth="1"/>
    <col min="20" max="20" width="6.8515625" style="1" customWidth="1"/>
    <col min="21" max="16384" width="8.00390625" style="1" customWidth="1"/>
  </cols>
  <sheetData>
    <row r="1" ht="14.25">
      <c r="B1" s="622" t="s">
        <v>260</v>
      </c>
    </row>
    <row r="2" ht="14.25">
      <c r="B2" s="622" t="s">
        <v>23</v>
      </c>
    </row>
    <row r="3" spans="2:4" s="7" customFormat="1" ht="12.75">
      <c r="B3" s="7" t="s">
        <v>344</v>
      </c>
      <c r="C3" s="6"/>
      <c r="D3" s="98"/>
    </row>
    <row r="4" spans="2:4" s="7" customFormat="1" ht="13.5" thickBot="1">
      <c r="B4" s="1"/>
      <c r="C4" s="6"/>
      <c r="D4" s="98"/>
    </row>
    <row r="5" spans="2:5" s="7" customFormat="1" ht="15.75" thickBot="1">
      <c r="B5" s="818" t="s">
        <v>338</v>
      </c>
      <c r="C5" s="1603" t="s">
        <v>50</v>
      </c>
      <c r="D5" s="1601"/>
      <c r="E5" s="1604"/>
    </row>
    <row r="6" spans="2:5" s="7" customFormat="1" ht="15" thickTop="1">
      <c r="B6" s="845">
        <v>705</v>
      </c>
      <c r="C6" s="846"/>
      <c r="D6" s="826">
        <v>1</v>
      </c>
      <c r="E6" s="1440"/>
    </row>
    <row r="7" spans="2:5" s="7" customFormat="1" ht="14.25">
      <c r="B7" s="845">
        <v>710</v>
      </c>
      <c r="C7" s="846"/>
      <c r="D7" s="826">
        <v>18</v>
      </c>
      <c r="E7" s="1440"/>
    </row>
    <row r="8" spans="2:5" s="7" customFormat="1" ht="14.25">
      <c r="B8" s="845">
        <v>711</v>
      </c>
      <c r="C8" s="846"/>
      <c r="D8" s="826">
        <v>18</v>
      </c>
      <c r="E8" s="1440"/>
    </row>
    <row r="9" spans="2:5" s="7" customFormat="1" ht="14.25">
      <c r="B9" s="845">
        <v>714</v>
      </c>
      <c r="C9" s="846"/>
      <c r="D9" s="826">
        <v>7</v>
      </c>
      <c r="E9" s="1440"/>
    </row>
    <row r="10" spans="2:5" s="7" customFormat="1" ht="14.25">
      <c r="B10" s="845">
        <v>720</v>
      </c>
      <c r="C10" s="846"/>
      <c r="D10" s="826">
        <v>7</v>
      </c>
      <c r="E10" s="1440"/>
    </row>
    <row r="11" spans="2:5" s="7" customFormat="1" ht="14.25">
      <c r="B11" s="845">
        <v>720</v>
      </c>
      <c r="C11" s="846"/>
      <c r="D11" s="826">
        <v>10</v>
      </c>
      <c r="E11" s="1440"/>
    </row>
    <row r="12" spans="2:5" s="7" customFormat="1" ht="14.25">
      <c r="B12" s="846">
        <v>734</v>
      </c>
      <c r="C12" s="846"/>
      <c r="D12" s="826">
        <v>15</v>
      </c>
      <c r="E12" s="1440"/>
    </row>
    <row r="13" spans="2:5" s="7" customFormat="1" ht="14.25">
      <c r="B13" s="847">
        <v>740</v>
      </c>
      <c r="C13" s="847"/>
      <c r="D13" s="823">
        <v>18</v>
      </c>
      <c r="E13" s="1440"/>
    </row>
    <row r="14" spans="2:5" s="7" customFormat="1" ht="14.25">
      <c r="B14" s="847">
        <v>741</v>
      </c>
      <c r="C14" s="1441"/>
      <c r="D14" s="833">
        <v>8</v>
      </c>
      <c r="E14" s="1440"/>
    </row>
    <row r="15" spans="2:5" s="7" customFormat="1" ht="14.25">
      <c r="B15" s="847">
        <v>745</v>
      </c>
      <c r="C15" s="1441"/>
      <c r="D15" s="833">
        <v>1</v>
      </c>
      <c r="E15" s="1440"/>
    </row>
    <row r="16" spans="2:5" s="7" customFormat="1" ht="14.25">
      <c r="B16" s="846">
        <v>750</v>
      </c>
      <c r="C16" s="1441"/>
      <c r="D16" s="833">
        <v>8</v>
      </c>
      <c r="E16" s="1440"/>
    </row>
    <row r="17" spans="2:5" s="7" customFormat="1" ht="14.25">
      <c r="B17" s="847">
        <v>750</v>
      </c>
      <c r="C17" s="1441"/>
      <c r="D17" s="833">
        <v>15</v>
      </c>
      <c r="E17" s="1440"/>
    </row>
    <row r="18" spans="2:5" s="7" customFormat="1" ht="14.25">
      <c r="B18" s="846">
        <v>751</v>
      </c>
      <c r="C18" s="1441"/>
      <c r="D18" s="833">
        <v>3</v>
      </c>
      <c r="E18" s="1440"/>
    </row>
    <row r="19" spans="2:5" s="7" customFormat="1" ht="14.25">
      <c r="B19" s="846">
        <v>754</v>
      </c>
      <c r="C19" s="1441"/>
      <c r="D19" s="833">
        <v>5</v>
      </c>
      <c r="E19" s="1440"/>
    </row>
    <row r="20" spans="2:5" s="7" customFormat="1" ht="14.25">
      <c r="B20" s="847">
        <v>757</v>
      </c>
      <c r="C20" s="846"/>
      <c r="D20" s="823">
        <v>5</v>
      </c>
      <c r="E20" s="1440"/>
    </row>
    <row r="21" spans="2:5" s="7" customFormat="1" ht="14.25">
      <c r="B21" s="846">
        <v>761</v>
      </c>
      <c r="C21" s="847"/>
      <c r="D21" s="823">
        <v>15</v>
      </c>
      <c r="E21" s="1440"/>
    </row>
    <row r="22" spans="2:5" s="7" customFormat="1" ht="14.25">
      <c r="B22" s="846">
        <v>780</v>
      </c>
      <c r="C22" s="846"/>
      <c r="D22" s="823">
        <v>3</v>
      </c>
      <c r="E22" s="1440"/>
    </row>
    <row r="23" spans="2:5" s="7" customFormat="1" ht="14.25">
      <c r="B23" s="846">
        <v>450</v>
      </c>
      <c r="C23" s="1441"/>
      <c r="D23" s="833">
        <v>18</v>
      </c>
      <c r="E23" s="1440"/>
    </row>
    <row r="24" spans="2:5" s="7" customFormat="1" ht="14.25">
      <c r="B24" s="846">
        <v>901</v>
      </c>
      <c r="C24" s="1441"/>
      <c r="D24" s="833">
        <v>8</v>
      </c>
      <c r="E24" s="1440"/>
    </row>
    <row r="25" spans="2:5" s="7" customFormat="1" ht="12.75">
      <c r="B25" s="1443"/>
      <c r="E25" s="1440"/>
    </row>
    <row r="26" spans="2:5" s="7" customFormat="1" ht="14.25">
      <c r="B26" s="846"/>
      <c r="C26" s="1441"/>
      <c r="D26" s="833"/>
      <c r="E26" s="1440"/>
    </row>
    <row r="27" spans="2:5" s="7" customFormat="1" ht="14.25">
      <c r="B27" s="846"/>
      <c r="C27" s="1441"/>
      <c r="D27" s="833"/>
      <c r="E27" s="1440"/>
    </row>
    <row r="28" spans="2:5" s="7" customFormat="1" ht="14.25">
      <c r="B28" s="846"/>
      <c r="C28" s="1441"/>
      <c r="D28" s="833"/>
      <c r="E28" s="1440"/>
    </row>
    <row r="29" spans="2:5" s="7" customFormat="1" ht="14.25">
      <c r="B29" s="846"/>
      <c r="C29" s="1441"/>
      <c r="D29" s="833"/>
      <c r="E29" s="1440"/>
    </row>
    <row r="30" spans="2:5" s="7" customFormat="1" ht="14.25">
      <c r="B30" s="846"/>
      <c r="C30" s="1441"/>
      <c r="D30" s="833"/>
      <c r="E30" s="1440"/>
    </row>
    <row r="31" spans="2:5" s="7" customFormat="1" ht="14.25">
      <c r="B31" s="846"/>
      <c r="C31" s="1441"/>
      <c r="D31" s="833"/>
      <c r="E31" s="1440"/>
    </row>
    <row r="32" spans="2:5" s="7" customFormat="1" ht="14.25">
      <c r="B32" s="846"/>
      <c r="C32" s="1441"/>
      <c r="D32" s="833"/>
      <c r="E32" s="1440"/>
    </row>
    <row r="33" spans="2:5" s="7" customFormat="1" ht="14.25">
      <c r="B33" s="846"/>
      <c r="C33" s="1441"/>
      <c r="D33" s="833"/>
      <c r="E33" s="1440"/>
    </row>
    <row r="34" spans="2:5" s="7" customFormat="1" ht="14.25">
      <c r="B34" s="846"/>
      <c r="C34" s="1441"/>
      <c r="D34" s="833"/>
      <c r="E34" s="1440"/>
    </row>
    <row r="35" spans="2:5" s="7" customFormat="1" ht="14.25">
      <c r="B35" s="846"/>
      <c r="C35" s="1441"/>
      <c r="D35" s="833"/>
      <c r="E35" s="1440"/>
    </row>
    <row r="36" spans="2:5" s="7" customFormat="1" ht="14.25">
      <c r="B36" s="846"/>
      <c r="C36" s="1441"/>
      <c r="D36" s="833"/>
      <c r="E36" s="1440"/>
    </row>
    <row r="37" spans="2:5" s="7" customFormat="1" ht="14.25">
      <c r="B37" s="846"/>
      <c r="C37" s="1441"/>
      <c r="D37" s="833"/>
      <c r="E37" s="1440"/>
    </row>
    <row r="38" spans="2:5" s="7" customFormat="1" ht="14.25">
      <c r="B38" s="846"/>
      <c r="C38" s="1441"/>
      <c r="D38" s="833"/>
      <c r="E38" s="1440"/>
    </row>
    <row r="39" spans="2:5" s="7" customFormat="1" ht="14.25">
      <c r="B39" s="846"/>
      <c r="C39" s="1441"/>
      <c r="D39" s="833"/>
      <c r="E39" s="1440"/>
    </row>
    <row r="40" spans="2:5" s="7" customFormat="1" ht="14.25">
      <c r="B40" s="846"/>
      <c r="C40" s="1441"/>
      <c r="D40" s="833"/>
      <c r="E40" s="1440"/>
    </row>
    <row r="41" spans="2:5" s="7" customFormat="1" ht="14.25">
      <c r="B41" s="804"/>
      <c r="C41" s="1441"/>
      <c r="D41" s="833"/>
      <c r="E41" s="1440"/>
    </row>
    <row r="42" spans="2:5" s="7" customFormat="1" ht="14.25">
      <c r="B42" s="846"/>
      <c r="C42" s="1441"/>
      <c r="D42" s="833"/>
      <c r="E42" s="1440"/>
    </row>
    <row r="43" spans="2:5" s="7" customFormat="1" ht="14.25">
      <c r="B43" s="846"/>
      <c r="C43" s="1441"/>
      <c r="D43" s="833"/>
      <c r="E43" s="1440"/>
    </row>
    <row r="44" spans="2:5" s="7" customFormat="1" ht="14.25">
      <c r="B44" s="846"/>
      <c r="C44" s="1441"/>
      <c r="D44" s="833"/>
      <c r="E44" s="1440"/>
    </row>
    <row r="45" spans="2:5" s="7" customFormat="1" ht="15" thickBot="1">
      <c r="B45" s="848"/>
      <c r="C45" s="1442"/>
      <c r="D45" s="841"/>
      <c r="E45" s="1449"/>
    </row>
    <row r="46" spans="2:4" s="7" customFormat="1" ht="12.75">
      <c r="B46" s="1"/>
      <c r="C46" s="6"/>
      <c r="D46" s="98"/>
    </row>
    <row r="47" spans="3:4" s="7" customFormat="1" ht="12.75">
      <c r="C47" s="6"/>
      <c r="D47" s="98"/>
    </row>
    <row r="48" spans="3:4" s="7" customFormat="1" ht="12.75">
      <c r="C48" s="6"/>
      <c r="D48" s="98"/>
    </row>
    <row r="49" spans="3:4" s="7" customFormat="1" ht="12.75">
      <c r="C49" s="6"/>
      <c r="D49" s="98"/>
    </row>
    <row r="50" spans="3:4" s="7" customFormat="1" ht="12.75">
      <c r="C50" s="6"/>
      <c r="D50" s="98"/>
    </row>
    <row r="51" spans="3:4" s="7" customFormat="1" ht="12.75">
      <c r="C51" s="6"/>
      <c r="D51" s="98"/>
    </row>
    <row r="52" spans="3:4" s="7" customFormat="1" ht="12.75">
      <c r="C52" s="6"/>
      <c r="D52" s="98"/>
    </row>
    <row r="53" spans="3:4" s="7" customFormat="1" ht="12.75">
      <c r="C53" s="6"/>
      <c r="D53" s="98"/>
    </row>
    <row r="54" spans="3:4" s="7" customFormat="1" ht="12.75">
      <c r="C54" s="6"/>
      <c r="D54" s="98"/>
    </row>
  </sheetData>
  <mergeCells count="1">
    <mergeCell ref="C5:E5"/>
  </mergeCells>
  <printOptions/>
  <pageMargins left="0.6" right="0.35" top="0.57" bottom="0.47" header="0.38" footer="0.25"/>
  <pageSetup horizontalDpi="600" verticalDpi="600" orientation="portrait" r:id="rId1"/>
  <headerFooter alignWithMargins="0">
    <oddHeader>&amp;R&amp;"Arial,Bold"&amp;10Page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O33"/>
  <sheetViews>
    <sheetView workbookViewId="0" topLeftCell="A1">
      <selection activeCell="A1" sqref="A1"/>
    </sheetView>
  </sheetViews>
  <sheetFormatPr defaultColWidth="9.140625" defaultRowHeight="19.5" customHeight="1"/>
  <cols>
    <col min="1" max="1" width="15.28125" style="7" customWidth="1"/>
    <col min="2" max="2" width="8.00390625" style="7" customWidth="1"/>
    <col min="3" max="3" width="9.421875" style="7" customWidth="1"/>
    <col min="4" max="4" width="8.00390625" style="6" customWidth="1"/>
    <col min="5" max="5" width="13.28125" style="6" bestFit="1" customWidth="1"/>
    <col min="6" max="6" width="4.140625" style="6" customWidth="1"/>
    <col min="7" max="7" width="13.28125" style="6" bestFit="1" customWidth="1"/>
    <col min="8" max="8" width="3.57421875" style="7" customWidth="1"/>
    <col min="9" max="9" width="8.00390625" style="7" customWidth="1"/>
    <col min="10" max="10" width="8.7109375" style="7" customWidth="1"/>
    <col min="11" max="20" width="8.00390625" style="7" customWidth="1"/>
    <col min="21" max="21" width="7.8515625" style="7" customWidth="1"/>
    <col min="22" max="22" width="9.57421875" style="7" customWidth="1"/>
    <col min="23" max="24" width="8.00390625" style="7" customWidth="1"/>
    <col min="25" max="25" width="6.8515625" style="7" customWidth="1"/>
    <col min="26" max="16384" width="8.00390625" style="7" customWidth="1"/>
  </cols>
  <sheetData>
    <row r="1" spans="1:11" ht="19.5" customHeight="1">
      <c r="A1" s="8" t="s">
        <v>260</v>
      </c>
      <c r="B1" s="8"/>
      <c r="C1" s="8"/>
      <c r="D1" s="29"/>
      <c r="E1" s="29"/>
      <c r="F1" s="29"/>
      <c r="G1" s="29"/>
      <c r="H1" s="8"/>
      <c r="I1" s="8"/>
      <c r="J1" s="8"/>
      <c r="K1" s="8"/>
    </row>
    <row r="2" spans="1:11" ht="19.5" customHeight="1">
      <c r="A2" s="8" t="s">
        <v>23</v>
      </c>
      <c r="B2" s="8"/>
      <c r="C2" s="8"/>
      <c r="D2" s="29"/>
      <c r="E2" s="29"/>
      <c r="F2" s="29"/>
      <c r="G2" s="29"/>
      <c r="H2" s="8"/>
      <c r="I2" s="8"/>
      <c r="J2" s="8"/>
      <c r="K2" s="8"/>
    </row>
    <row r="3" spans="1:11" ht="19.5" customHeight="1">
      <c r="A3" s="30"/>
      <c r="B3" s="8"/>
      <c r="C3" s="8"/>
      <c r="D3" s="29"/>
      <c r="E3" s="29"/>
      <c r="F3" s="29"/>
      <c r="G3" s="29"/>
      <c r="H3" s="8"/>
      <c r="I3" s="8"/>
      <c r="J3" s="8"/>
      <c r="K3" s="8"/>
    </row>
    <row r="4" spans="1:11" ht="19.5" customHeight="1">
      <c r="A4" s="8"/>
      <c r="B4" s="8"/>
      <c r="C4" s="8"/>
      <c r="D4" s="29"/>
      <c r="E4" s="29"/>
      <c r="F4" s="29"/>
      <c r="G4" s="29"/>
      <c r="H4" s="8"/>
      <c r="I4" s="8"/>
      <c r="J4" s="8"/>
      <c r="K4" s="8"/>
    </row>
    <row r="5" spans="1:11" ht="19.5" customHeight="1">
      <c r="A5" s="8"/>
      <c r="B5" s="8"/>
      <c r="C5" s="8"/>
      <c r="D5" s="29"/>
      <c r="E5" s="29"/>
      <c r="F5" s="29"/>
      <c r="G5" s="29"/>
      <c r="H5" s="8"/>
      <c r="I5" s="8"/>
      <c r="J5" s="8"/>
      <c r="K5" s="8"/>
    </row>
    <row r="6" spans="1:11" ht="51" customHeight="1">
      <c r="A6" s="8"/>
      <c r="B6" s="8"/>
      <c r="C6" s="8"/>
      <c r="D6" s="29"/>
      <c r="E6" s="29"/>
      <c r="F6" s="29"/>
      <c r="G6" s="29"/>
      <c r="H6" s="8"/>
      <c r="I6" s="8"/>
      <c r="J6" s="8"/>
      <c r="K6" s="8"/>
    </row>
    <row r="7" spans="1:11" ht="19.5" customHeight="1">
      <c r="A7" s="8"/>
      <c r="B7" s="8"/>
      <c r="C7" s="8"/>
      <c r="D7" s="29"/>
      <c r="E7" s="29"/>
      <c r="F7" s="29"/>
      <c r="G7" s="29"/>
      <c r="H7" s="8"/>
      <c r="I7" s="8"/>
      <c r="J7" s="8"/>
      <c r="K7" s="8"/>
    </row>
    <row r="8" spans="1:11" ht="19.5" customHeight="1">
      <c r="A8" s="1607" t="s">
        <v>361</v>
      </c>
      <c r="B8" s="1607"/>
      <c r="C8" s="1607"/>
      <c r="D8" s="1607"/>
      <c r="E8" s="1607"/>
      <c r="F8" s="1607"/>
      <c r="G8" s="1607"/>
      <c r="H8" s="1607"/>
      <c r="I8" s="1607"/>
      <c r="J8" s="1607"/>
      <c r="K8" s="625"/>
    </row>
    <row r="9" spans="1:249" ht="19.5" customHeight="1">
      <c r="A9" s="1607" t="s">
        <v>360</v>
      </c>
      <c r="B9" s="1607"/>
      <c r="C9" s="1607"/>
      <c r="D9" s="1607"/>
      <c r="E9" s="1607"/>
      <c r="F9" s="1607"/>
      <c r="G9" s="1607"/>
      <c r="H9" s="1607"/>
      <c r="I9" s="1607"/>
      <c r="J9" s="1607"/>
      <c r="K9" s="625"/>
      <c r="L9" s="1605"/>
      <c r="M9" s="1605"/>
      <c r="N9" s="1605"/>
      <c r="O9" s="1605"/>
      <c r="P9" s="1605"/>
      <c r="Q9" s="1605"/>
      <c r="R9" s="1605"/>
      <c r="S9" s="1605"/>
      <c r="T9" s="1605"/>
      <c r="U9" s="1605"/>
      <c r="V9" s="1605"/>
      <c r="W9" s="1605"/>
      <c r="X9" s="1605"/>
      <c r="Y9" s="1605"/>
      <c r="Z9" s="1605"/>
      <c r="AA9" s="1605"/>
      <c r="AB9" s="1605"/>
      <c r="AC9" s="1605"/>
      <c r="AD9" s="1605"/>
      <c r="AE9" s="1605"/>
      <c r="AF9" s="1605"/>
      <c r="AG9" s="1605"/>
      <c r="AH9" s="1605"/>
      <c r="AI9" s="1605"/>
      <c r="AJ9" s="1605"/>
      <c r="AK9" s="1605"/>
      <c r="AL9" s="1605"/>
      <c r="AM9" s="1605"/>
      <c r="AN9" s="1605"/>
      <c r="AO9" s="1605"/>
      <c r="AP9" s="1605"/>
      <c r="AQ9" s="1605"/>
      <c r="AR9" s="1605"/>
      <c r="AS9" s="1605"/>
      <c r="AT9" s="1605"/>
      <c r="AU9" s="1605"/>
      <c r="AV9" s="1605"/>
      <c r="AW9" s="1605"/>
      <c r="AX9" s="1605"/>
      <c r="AY9" s="1605"/>
      <c r="AZ9" s="1605"/>
      <c r="BA9" s="1605"/>
      <c r="BB9" s="1605"/>
      <c r="BC9" s="1605"/>
      <c r="BD9" s="1605"/>
      <c r="BE9" s="1605"/>
      <c r="BF9" s="1605"/>
      <c r="BG9" s="1605"/>
      <c r="BH9" s="1605"/>
      <c r="BI9" s="1605"/>
      <c r="BJ9" s="1605"/>
      <c r="BK9" s="1605"/>
      <c r="BL9" s="1605"/>
      <c r="BM9" s="1605"/>
      <c r="BN9" s="1605"/>
      <c r="BO9" s="1605"/>
      <c r="BP9" s="1605"/>
      <c r="BQ9" s="1605"/>
      <c r="BR9" s="1605"/>
      <c r="BS9" s="1605"/>
      <c r="BT9" s="1605"/>
      <c r="BU9" s="1605"/>
      <c r="BV9" s="1605"/>
      <c r="BW9" s="1605"/>
      <c r="BX9" s="1605"/>
      <c r="BY9" s="1605"/>
      <c r="BZ9" s="1605"/>
      <c r="CA9" s="1605"/>
      <c r="CB9" s="1605"/>
      <c r="CC9" s="1605"/>
      <c r="CD9" s="1605"/>
      <c r="CE9" s="1605"/>
      <c r="CF9" s="1605"/>
      <c r="CG9" s="1605"/>
      <c r="CH9" s="1605"/>
      <c r="CI9" s="1605"/>
      <c r="CJ9" s="1605"/>
      <c r="CK9" s="1605"/>
      <c r="CL9" s="1605"/>
      <c r="CM9" s="1605"/>
      <c r="CN9" s="1605"/>
      <c r="CO9" s="1605"/>
      <c r="CP9" s="1605"/>
      <c r="CQ9" s="1605"/>
      <c r="CR9" s="1605"/>
      <c r="CS9" s="1605"/>
      <c r="CT9" s="1605"/>
      <c r="CU9" s="1605"/>
      <c r="CV9" s="1605"/>
      <c r="CW9" s="1605"/>
      <c r="CX9" s="1605"/>
      <c r="CY9" s="1605"/>
      <c r="CZ9" s="1605"/>
      <c r="DA9" s="1605"/>
      <c r="DB9" s="1605"/>
      <c r="DC9" s="1605"/>
      <c r="DD9" s="1605"/>
      <c r="DE9" s="1605"/>
      <c r="DF9" s="1605"/>
      <c r="DG9" s="1605"/>
      <c r="DH9" s="1605"/>
      <c r="DI9" s="1605"/>
      <c r="DJ9" s="1605"/>
      <c r="DK9" s="1605"/>
      <c r="DL9" s="1605"/>
      <c r="DM9" s="1605"/>
      <c r="DN9" s="1605"/>
      <c r="DO9" s="1605"/>
      <c r="DP9" s="1605"/>
      <c r="DQ9" s="1605"/>
      <c r="DR9" s="1605"/>
      <c r="DS9" s="1605"/>
      <c r="DT9" s="1605"/>
      <c r="DU9" s="1605"/>
      <c r="DV9" s="1605"/>
      <c r="DW9" s="1605"/>
      <c r="DX9" s="1605"/>
      <c r="DY9" s="1605"/>
      <c r="DZ9" s="1605"/>
      <c r="EA9" s="1605"/>
      <c r="EB9" s="1605"/>
      <c r="EC9" s="1605"/>
      <c r="ED9" s="1605"/>
      <c r="EE9" s="1605"/>
      <c r="EF9" s="1605"/>
      <c r="EG9" s="1605"/>
      <c r="EH9" s="1605"/>
      <c r="EI9" s="1605"/>
      <c r="EJ9" s="1605"/>
      <c r="EK9" s="1605"/>
      <c r="EL9" s="1605"/>
      <c r="EM9" s="1605"/>
      <c r="EN9" s="1605"/>
      <c r="EO9" s="1605"/>
      <c r="EP9" s="1605"/>
      <c r="EQ9" s="1605"/>
      <c r="ER9" s="1605"/>
      <c r="ES9" s="1605"/>
      <c r="ET9" s="1605"/>
      <c r="EU9" s="1605"/>
      <c r="EV9" s="1605"/>
      <c r="EW9" s="1605"/>
      <c r="EX9" s="1605"/>
      <c r="EY9" s="1605"/>
      <c r="EZ9" s="1605"/>
      <c r="FA9" s="1605"/>
      <c r="FB9" s="1605"/>
      <c r="FC9" s="1605"/>
      <c r="FD9" s="1605"/>
      <c r="FE9" s="1605"/>
      <c r="FF9" s="1605"/>
      <c r="FG9" s="1605"/>
      <c r="FH9" s="1605"/>
      <c r="FI9" s="1605"/>
      <c r="FJ9" s="1605"/>
      <c r="FK9" s="1605"/>
      <c r="FL9" s="1605"/>
      <c r="FM9" s="1605"/>
      <c r="FN9" s="1605"/>
      <c r="FO9" s="1605"/>
      <c r="FP9" s="1605"/>
      <c r="FQ9" s="1605"/>
      <c r="FR9" s="1605"/>
      <c r="FS9" s="1605"/>
      <c r="FT9" s="1605"/>
      <c r="FU9" s="1605"/>
      <c r="FV9" s="1605"/>
      <c r="FW9" s="1605"/>
      <c r="FX9" s="1605"/>
      <c r="FY9" s="1605"/>
      <c r="FZ9" s="1605"/>
      <c r="GA9" s="1605"/>
      <c r="GB9" s="1605"/>
      <c r="GC9" s="1605"/>
      <c r="GD9" s="1605"/>
      <c r="GE9" s="1605"/>
      <c r="GF9" s="1605"/>
      <c r="GG9" s="1605"/>
      <c r="GH9" s="1605"/>
      <c r="GI9" s="1605"/>
      <c r="GJ9" s="1605"/>
      <c r="GK9" s="1605"/>
      <c r="GL9" s="1605"/>
      <c r="GM9" s="1605"/>
      <c r="GN9" s="1605"/>
      <c r="GO9" s="1605"/>
      <c r="GP9" s="1605"/>
      <c r="GQ9" s="1605"/>
      <c r="GR9" s="1605"/>
      <c r="GS9" s="1605"/>
      <c r="GT9" s="1605"/>
      <c r="GU9" s="1605"/>
      <c r="GV9" s="1605"/>
      <c r="GW9" s="1605"/>
      <c r="GX9" s="1605"/>
      <c r="GY9" s="1605"/>
      <c r="GZ9" s="1605"/>
      <c r="HA9" s="1605"/>
      <c r="HB9" s="1605"/>
      <c r="HC9" s="1605"/>
      <c r="HD9" s="1605"/>
      <c r="HE9" s="1605"/>
      <c r="HF9" s="1605"/>
      <c r="HG9" s="1605"/>
      <c r="HH9" s="1605"/>
      <c r="HI9" s="1605"/>
      <c r="HJ9" s="1605"/>
      <c r="HK9" s="1605"/>
      <c r="HL9" s="1605"/>
      <c r="HM9" s="1605"/>
      <c r="HN9" s="1605"/>
      <c r="HO9" s="1605"/>
      <c r="HP9" s="1605"/>
      <c r="HQ9" s="1605"/>
      <c r="HR9" s="1605"/>
      <c r="HS9" s="1605"/>
      <c r="HT9" s="1605"/>
      <c r="HU9" s="1605"/>
      <c r="HV9" s="1605"/>
      <c r="HW9" s="1605"/>
      <c r="HX9" s="1605"/>
      <c r="HY9" s="1605"/>
      <c r="HZ9" s="1605"/>
      <c r="IA9" s="1605"/>
      <c r="IB9" s="1605"/>
      <c r="IC9" s="1605"/>
      <c r="ID9" s="1605"/>
      <c r="IE9" s="1605"/>
      <c r="IF9" s="1605"/>
      <c r="IG9" s="1605"/>
      <c r="IH9" s="1605"/>
      <c r="II9" s="1605"/>
      <c r="IJ9" s="1605"/>
      <c r="IK9" s="1605"/>
      <c r="IL9" s="1605"/>
      <c r="IM9" s="1605"/>
      <c r="IN9" s="1605"/>
      <c r="IO9" s="1605"/>
    </row>
    <row r="10" spans="1:11" ht="19.5" customHeight="1">
      <c r="A10" s="8"/>
      <c r="B10" s="8"/>
      <c r="C10" s="8"/>
      <c r="D10" s="29"/>
      <c r="E10" s="29"/>
      <c r="F10" s="29"/>
      <c r="G10" s="29"/>
      <c r="H10" s="8"/>
      <c r="I10" s="8"/>
      <c r="J10" s="8"/>
      <c r="K10" s="8"/>
    </row>
    <row r="11" spans="1:11" ht="19.5" customHeight="1">
      <c r="A11" s="8"/>
      <c r="B11" s="8"/>
      <c r="C11" s="8"/>
      <c r="D11" s="29"/>
      <c r="E11" s="29"/>
      <c r="F11" s="29"/>
      <c r="G11" s="29"/>
      <c r="H11" s="8"/>
      <c r="I11" s="8"/>
      <c r="J11" s="8"/>
      <c r="K11" s="8"/>
    </row>
    <row r="12" spans="1:13" ht="19.5" customHeight="1" thickBot="1">
      <c r="A12" s="8"/>
      <c r="B12" s="8"/>
      <c r="C12" s="8"/>
      <c r="D12" s="29"/>
      <c r="E12" s="626" t="s">
        <v>50</v>
      </c>
      <c r="F12" s="627"/>
      <c r="G12" s="626" t="s">
        <v>263</v>
      </c>
      <c r="H12" s="8"/>
      <c r="I12" s="8"/>
      <c r="J12" s="8"/>
      <c r="K12" s="8"/>
      <c r="M12" s="627"/>
    </row>
    <row r="13" spans="1:13" ht="19.5" customHeight="1">
      <c r="A13" s="8"/>
      <c r="B13" s="8"/>
      <c r="C13" s="8"/>
      <c r="D13" s="29"/>
      <c r="E13" s="627">
        <v>1</v>
      </c>
      <c r="F13" s="628" t="s">
        <v>264</v>
      </c>
      <c r="G13" s="627">
        <v>205</v>
      </c>
      <c r="H13" s="8"/>
      <c r="I13" s="8"/>
      <c r="J13" s="8"/>
      <c r="K13" s="8"/>
      <c r="M13" s="627"/>
    </row>
    <row r="14" spans="1:13" ht="19.5" customHeight="1">
      <c r="A14" s="8"/>
      <c r="B14" s="8"/>
      <c r="C14" s="8"/>
      <c r="D14" s="29"/>
      <c r="E14" s="627">
        <v>2</v>
      </c>
      <c r="F14" s="628" t="s">
        <v>264</v>
      </c>
      <c r="G14" s="627">
        <v>195</v>
      </c>
      <c r="H14" s="8"/>
      <c r="I14" s="8"/>
      <c r="J14" s="8"/>
      <c r="K14" s="8"/>
      <c r="M14" s="627"/>
    </row>
    <row r="15" spans="1:13" ht="19.5" customHeight="1">
      <c r="A15" s="8"/>
      <c r="B15" s="8"/>
      <c r="C15" s="8"/>
      <c r="D15" s="29"/>
      <c r="E15" s="627">
        <v>3</v>
      </c>
      <c r="F15" s="628" t="s">
        <v>264</v>
      </c>
      <c r="G15" s="627">
        <v>220</v>
      </c>
      <c r="H15" s="8"/>
      <c r="I15" s="8"/>
      <c r="J15" s="8"/>
      <c r="K15" s="8"/>
      <c r="M15" s="627"/>
    </row>
    <row r="16" spans="1:13" ht="19.5" customHeight="1">
      <c r="A16" s="8"/>
      <c r="B16" s="8"/>
      <c r="C16" s="8"/>
      <c r="D16" s="29"/>
      <c r="E16" s="627">
        <v>5</v>
      </c>
      <c r="F16" s="628" t="s">
        <v>264</v>
      </c>
      <c r="G16" s="627">
        <v>222</v>
      </c>
      <c r="H16" s="8"/>
      <c r="I16" s="8"/>
      <c r="J16" s="8"/>
      <c r="K16" s="8"/>
      <c r="M16" s="627"/>
    </row>
    <row r="17" spans="1:13" ht="19.5" customHeight="1">
      <c r="A17" s="8"/>
      <c r="B17" s="8"/>
      <c r="C17" s="8"/>
      <c r="D17" s="29"/>
      <c r="E17" s="627">
        <v>6</v>
      </c>
      <c r="F17" s="628" t="s">
        <v>264</v>
      </c>
      <c r="G17" s="627">
        <v>79</v>
      </c>
      <c r="H17" s="8"/>
      <c r="I17" s="8"/>
      <c r="J17" s="8"/>
      <c r="K17" s="8"/>
      <c r="M17" s="627"/>
    </row>
    <row r="18" spans="1:13" ht="19.5" customHeight="1">
      <c r="A18" s="8"/>
      <c r="B18" s="8"/>
      <c r="C18" s="8"/>
      <c r="D18" s="29"/>
      <c r="E18" s="627">
        <v>7</v>
      </c>
      <c r="F18" s="628" t="s">
        <v>264</v>
      </c>
      <c r="G18" s="627">
        <v>248</v>
      </c>
      <c r="H18" s="8"/>
      <c r="I18" s="8"/>
      <c r="J18" s="8"/>
      <c r="K18" s="8"/>
      <c r="M18" s="627"/>
    </row>
    <row r="19" spans="1:13" ht="19.5" customHeight="1">
      <c r="A19" s="8"/>
      <c r="B19" s="8"/>
      <c r="C19" s="8"/>
      <c r="D19" s="29"/>
      <c r="E19" s="627">
        <v>8</v>
      </c>
      <c r="F19" s="628" t="s">
        <v>264</v>
      </c>
      <c r="G19" s="627">
        <v>229</v>
      </c>
      <c r="H19" s="8"/>
      <c r="I19" s="8"/>
      <c r="J19" s="8"/>
      <c r="K19" s="8"/>
      <c r="M19" s="627"/>
    </row>
    <row r="20" spans="1:13" ht="19.5" customHeight="1">
      <c r="A20" s="8"/>
      <c r="B20" s="8"/>
      <c r="C20" s="8"/>
      <c r="D20" s="29"/>
      <c r="E20" s="627">
        <v>9</v>
      </c>
      <c r="F20" s="629" t="s">
        <v>264</v>
      </c>
      <c r="G20" s="627">
        <v>235</v>
      </c>
      <c r="H20" s="8"/>
      <c r="I20" s="8"/>
      <c r="J20" s="8"/>
      <c r="K20" s="8"/>
      <c r="M20" s="627"/>
    </row>
    <row r="21" spans="1:13" ht="19.5" customHeight="1">
      <c r="A21" s="8"/>
      <c r="B21" s="8"/>
      <c r="C21" s="8"/>
      <c r="D21" s="29"/>
      <c r="E21" s="627">
        <v>10</v>
      </c>
      <c r="F21" s="628" t="s">
        <v>264</v>
      </c>
      <c r="G21" s="627">
        <v>259</v>
      </c>
      <c r="H21" s="8"/>
      <c r="I21" s="8"/>
      <c r="J21" s="8"/>
      <c r="K21" s="8"/>
      <c r="M21" s="630"/>
    </row>
    <row r="22" spans="1:13" ht="19.5" customHeight="1">
      <c r="A22" s="8"/>
      <c r="B22" s="8"/>
      <c r="C22" s="8"/>
      <c r="D22" s="29"/>
      <c r="E22" s="627">
        <v>15</v>
      </c>
      <c r="F22" s="628" t="s">
        <v>264</v>
      </c>
      <c r="G22" s="627">
        <v>262</v>
      </c>
      <c r="H22" s="8"/>
      <c r="I22" s="8"/>
      <c r="J22" s="8"/>
      <c r="K22" s="8"/>
      <c r="M22" s="1"/>
    </row>
    <row r="23" spans="1:13" ht="19.5" customHeight="1" thickBot="1">
      <c r="A23" s="8"/>
      <c r="B23" s="8"/>
      <c r="C23" s="8"/>
      <c r="D23" s="29"/>
      <c r="E23" s="627">
        <v>18</v>
      </c>
      <c r="F23" s="628" t="s">
        <v>264</v>
      </c>
      <c r="G23" s="631">
        <v>280</v>
      </c>
      <c r="H23" s="8"/>
      <c r="I23" s="8"/>
      <c r="J23" s="8"/>
      <c r="K23" s="8"/>
      <c r="M23" s="1"/>
    </row>
    <row r="24" spans="1:11" ht="19.5" customHeight="1" thickTop="1">
      <c r="A24" s="8"/>
      <c r="B24" s="8"/>
      <c r="C24" s="8"/>
      <c r="D24" s="29"/>
      <c r="E24" s="632" t="s">
        <v>28</v>
      </c>
      <c r="F24" s="627"/>
      <c r="G24" s="633">
        <f>SUM(G13:G21,G22:G23)</f>
        <v>2434</v>
      </c>
      <c r="H24" s="8"/>
      <c r="I24" s="8"/>
      <c r="J24" s="8"/>
      <c r="K24" s="8"/>
    </row>
    <row r="25" spans="1:11" ht="19.5" customHeight="1">
      <c r="A25" s="8"/>
      <c r="B25" s="8"/>
      <c r="C25" s="8"/>
      <c r="D25" s="29"/>
      <c r="E25" s="632"/>
      <c r="F25" s="627"/>
      <c r="G25" s="633"/>
      <c r="H25" s="8"/>
      <c r="I25" s="8"/>
      <c r="J25" s="8"/>
      <c r="K25" s="8"/>
    </row>
    <row r="26" spans="1:11" ht="25.5" customHeight="1">
      <c r="A26" s="634" t="s">
        <v>265</v>
      </c>
      <c r="B26" s="630"/>
      <c r="C26" s="630"/>
      <c r="D26" s="630"/>
      <c r="E26" s="630"/>
      <c r="F26" s="630"/>
      <c r="G26" s="630"/>
      <c r="H26" s="630"/>
      <c r="I26" s="630"/>
      <c r="J26" s="630"/>
      <c r="K26" s="630"/>
    </row>
    <row r="27" spans="1:11" ht="24.75" customHeight="1">
      <c r="A27" s="1606"/>
      <c r="B27" s="1606"/>
      <c r="C27" s="1606"/>
      <c r="D27" s="1606"/>
      <c r="E27" s="1606"/>
      <c r="F27" s="1606"/>
      <c r="G27" s="1606"/>
      <c r="H27" s="1606"/>
      <c r="I27" s="1606"/>
      <c r="J27" s="1606"/>
      <c r="K27" s="1606"/>
    </row>
    <row r="28" ht="24.75" customHeight="1">
      <c r="F28" s="635"/>
    </row>
    <row r="29" spans="3:6" ht="19.5" customHeight="1">
      <c r="C29" s="866"/>
      <c r="F29" s="635"/>
    </row>
    <row r="30" ht="19.5" customHeight="1">
      <c r="F30" s="635"/>
    </row>
    <row r="31" ht="19.5" customHeight="1">
      <c r="F31" s="635"/>
    </row>
    <row r="32" ht="19.5" customHeight="1">
      <c r="F32" s="635"/>
    </row>
    <row r="33" ht="19.5" customHeight="1">
      <c r="F33" s="635"/>
    </row>
  </sheetData>
  <mergeCells count="26">
    <mergeCell ref="L9:O9"/>
    <mergeCell ref="P9:Z9"/>
    <mergeCell ref="A9:J9"/>
    <mergeCell ref="A8:J8"/>
    <mergeCell ref="AA9:AK9"/>
    <mergeCell ref="AL9:AV9"/>
    <mergeCell ref="AW9:BG9"/>
    <mergeCell ref="BH9:BR9"/>
    <mergeCell ref="BS9:CC9"/>
    <mergeCell ref="CD9:CN9"/>
    <mergeCell ref="CO9:CY9"/>
    <mergeCell ref="FY9:GI9"/>
    <mergeCell ref="CZ9:DJ9"/>
    <mergeCell ref="DK9:DU9"/>
    <mergeCell ref="DV9:EF9"/>
    <mergeCell ref="EG9:EQ9"/>
    <mergeCell ref="GJ9:GT9"/>
    <mergeCell ref="ER9:FB9"/>
    <mergeCell ref="A27:K27"/>
    <mergeCell ref="IM9:IO9"/>
    <mergeCell ref="GU9:HE9"/>
    <mergeCell ref="HF9:HP9"/>
    <mergeCell ref="HQ9:IA9"/>
    <mergeCell ref="IB9:IL9"/>
    <mergeCell ref="FC9:FM9"/>
    <mergeCell ref="FN9:FX9"/>
  </mergeCells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7" customWidth="1"/>
    <col min="2" max="3" width="3.7109375" style="636" customWidth="1"/>
    <col min="4" max="4" width="3.7109375" style="7" customWidth="1"/>
    <col min="5" max="6" width="6.00390625" style="6" customWidth="1"/>
    <col min="7" max="8" width="5.140625" style="6" customWidth="1"/>
    <col min="9" max="9" width="5.28125" style="6" customWidth="1"/>
    <col min="10" max="10" width="6.57421875" style="7" customWidth="1"/>
    <col min="11" max="14" width="8.00390625" style="7" customWidth="1"/>
    <col min="15" max="15" width="5.421875" style="7" customWidth="1"/>
    <col min="16" max="16" width="3.421875" style="7" customWidth="1"/>
    <col min="17" max="17" width="7.57421875" style="7" customWidth="1"/>
    <col min="18" max="29" width="8.00390625" style="7" customWidth="1"/>
    <col min="30" max="30" width="7.8515625" style="7" customWidth="1"/>
    <col min="31" max="31" width="9.57421875" style="7" customWidth="1"/>
    <col min="32" max="33" width="8.00390625" style="7" customWidth="1"/>
    <col min="34" max="34" width="6.8515625" style="7" customWidth="1"/>
    <col min="35" max="16384" width="8.00390625" style="7" customWidth="1"/>
  </cols>
  <sheetData>
    <row r="1" ht="19.5" customHeight="1">
      <c r="A1" s="7" t="s">
        <v>260</v>
      </c>
    </row>
    <row r="2" ht="19.5" customHeight="1">
      <c r="A2" s="7" t="s">
        <v>23</v>
      </c>
    </row>
    <row r="3" ht="12.75">
      <c r="A3" s="637">
        <f>TOC!A3</f>
        <v>39068</v>
      </c>
    </row>
    <row r="4" ht="12.75">
      <c r="A4" s="637"/>
    </row>
    <row r="5" ht="12.75">
      <c r="A5" s="637"/>
    </row>
    <row r="6" ht="12.75">
      <c r="A6" s="637"/>
    </row>
    <row r="8" spans="1:18" ht="18">
      <c r="A8" s="1611" t="s">
        <v>266</v>
      </c>
      <c r="B8" s="1611"/>
      <c r="C8" s="1611"/>
      <c r="D8" s="1611"/>
      <c r="E8" s="1611"/>
      <c r="F8" s="1611"/>
      <c r="G8" s="1611"/>
      <c r="H8" s="1611"/>
      <c r="I8" s="1611"/>
      <c r="J8" s="1611"/>
      <c r="K8" s="1611"/>
      <c r="L8" s="1611"/>
      <c r="M8" s="1611"/>
      <c r="N8" s="1611"/>
      <c r="O8" s="1611"/>
      <c r="P8" s="1611"/>
      <c r="Q8" s="1611"/>
      <c r="R8" s="1611"/>
    </row>
    <row r="9" ht="51" customHeight="1"/>
    <row r="11" spans="2:18" s="15" customFormat="1" ht="15.75">
      <c r="B11" s="638" t="s">
        <v>3</v>
      </c>
      <c r="C11" s="638"/>
      <c r="D11" s="43"/>
      <c r="E11" s="639" t="s">
        <v>267</v>
      </c>
      <c r="F11" s="639"/>
      <c r="G11" s="640"/>
      <c r="H11" s="640"/>
      <c r="I11" s="640"/>
      <c r="J11" s="43"/>
      <c r="K11" s="43"/>
      <c r="L11" s="43"/>
      <c r="M11" s="43"/>
      <c r="N11" s="43"/>
      <c r="O11" s="43"/>
      <c r="P11" s="43"/>
      <c r="Q11" s="43"/>
      <c r="R11" s="43"/>
    </row>
    <row r="12" spans="2:18" ht="15">
      <c r="B12" s="641"/>
      <c r="C12" s="641"/>
      <c r="D12" s="25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</row>
    <row r="13" spans="2:18" s="107" customFormat="1" ht="33" customHeight="1">
      <c r="B13" s="642"/>
      <c r="C13" s="642"/>
      <c r="D13" s="642"/>
      <c r="E13" s="1609" t="s">
        <v>268</v>
      </c>
      <c r="F13" s="1609"/>
      <c r="G13" s="1609"/>
      <c r="H13" s="1609"/>
      <c r="I13" s="1610"/>
      <c r="J13" s="1609"/>
      <c r="K13" s="1609"/>
      <c r="L13" s="1609"/>
      <c r="M13" s="1609"/>
      <c r="N13" s="1609"/>
      <c r="O13" s="642"/>
      <c r="P13" s="642"/>
      <c r="Q13" s="642"/>
      <c r="R13" s="642"/>
    </row>
    <row r="14" spans="2:18" ht="15">
      <c r="B14" s="641"/>
      <c r="C14" s="641"/>
      <c r="D14" s="25"/>
      <c r="E14" s="643"/>
      <c r="F14" s="643"/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</row>
    <row r="15" spans="2:18" ht="15">
      <c r="B15" s="641"/>
      <c r="C15" s="641"/>
      <c r="D15" s="25"/>
      <c r="E15" s="643" t="s">
        <v>269</v>
      </c>
      <c r="F15" s="643"/>
      <c r="G15" s="24"/>
      <c r="H15" s="24" t="s">
        <v>270</v>
      </c>
      <c r="I15" s="24"/>
      <c r="J15" s="25"/>
      <c r="K15" s="25"/>
      <c r="L15" s="25"/>
      <c r="M15" s="25"/>
      <c r="N15" s="25"/>
      <c r="O15" s="25"/>
      <c r="P15" s="25"/>
      <c r="Q15" s="25"/>
      <c r="R15" s="25"/>
    </row>
    <row r="16" spans="2:18" ht="15">
      <c r="B16" s="641"/>
      <c r="C16" s="641"/>
      <c r="D16" s="25"/>
      <c r="E16" s="643"/>
      <c r="F16" s="643"/>
      <c r="G16" s="24"/>
      <c r="H16" s="644"/>
      <c r="I16" s="24"/>
      <c r="J16" s="25"/>
      <c r="K16" s="25"/>
      <c r="L16" s="25"/>
      <c r="M16" s="25"/>
      <c r="N16" s="25"/>
      <c r="O16" s="25"/>
      <c r="P16" s="25"/>
      <c r="Q16" s="25"/>
      <c r="R16" s="25"/>
    </row>
    <row r="17" spans="2:18" ht="15">
      <c r="B17" s="641"/>
      <c r="C17" s="641"/>
      <c r="D17" s="25"/>
      <c r="E17" s="24"/>
      <c r="F17" s="24"/>
      <c r="G17" s="24"/>
      <c r="H17" s="645" t="s">
        <v>271</v>
      </c>
      <c r="I17" s="24"/>
      <c r="J17" s="1609" t="s">
        <v>272</v>
      </c>
      <c r="K17" s="1609"/>
      <c r="L17" s="1609"/>
      <c r="M17" s="1609"/>
      <c r="N17" s="1609"/>
      <c r="O17" s="1609"/>
      <c r="P17" s="1609"/>
      <c r="Q17" s="1609"/>
      <c r="R17" s="1609"/>
    </row>
    <row r="18" spans="2:18" ht="75" customHeight="1">
      <c r="B18" s="641"/>
      <c r="C18" s="641"/>
      <c r="D18" s="25"/>
      <c r="E18" s="24"/>
      <c r="F18" s="24"/>
      <c r="G18" s="24"/>
      <c r="H18" s="24"/>
      <c r="I18" s="24"/>
      <c r="J18" s="1608" t="s">
        <v>273</v>
      </c>
      <c r="K18" s="1608"/>
      <c r="L18" s="1608"/>
      <c r="M18" s="1608"/>
      <c r="N18" s="1608"/>
      <c r="O18" s="1608"/>
      <c r="P18" s="1608"/>
      <c r="Q18" s="1608"/>
      <c r="R18" s="1613"/>
    </row>
    <row r="19" spans="2:18" ht="15">
      <c r="B19" s="641"/>
      <c r="C19" s="641"/>
      <c r="D19" s="25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15">
      <c r="B20" s="641"/>
      <c r="C20" s="641"/>
      <c r="D20" s="25"/>
      <c r="E20" s="24"/>
      <c r="F20" s="24"/>
      <c r="G20" s="24"/>
      <c r="H20" s="645" t="s">
        <v>274</v>
      </c>
      <c r="I20" s="24"/>
      <c r="J20" s="25" t="s">
        <v>275</v>
      </c>
      <c r="K20" s="25"/>
      <c r="L20" s="25"/>
      <c r="M20" s="25"/>
      <c r="N20" s="25"/>
      <c r="O20" s="25"/>
      <c r="P20" s="25"/>
      <c r="Q20" s="25"/>
      <c r="R20" s="25"/>
    </row>
    <row r="21" spans="2:18" ht="15">
      <c r="B21" s="641"/>
      <c r="C21" s="641"/>
      <c r="D21" s="25"/>
      <c r="E21" s="24"/>
      <c r="F21" s="24"/>
      <c r="G21" s="24"/>
      <c r="H21" s="24"/>
      <c r="I21" s="24"/>
      <c r="J21" s="25" t="s">
        <v>276</v>
      </c>
      <c r="K21" s="25"/>
      <c r="L21" s="25"/>
      <c r="M21" s="25"/>
      <c r="N21" s="25"/>
      <c r="O21" s="25"/>
      <c r="P21" s="25"/>
      <c r="Q21" s="25"/>
      <c r="R21" s="25"/>
    </row>
    <row r="22" spans="2:18" ht="15">
      <c r="B22" s="641"/>
      <c r="C22" s="641"/>
      <c r="D22" s="25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5">
      <c r="B23" s="641"/>
      <c r="C23" s="641"/>
      <c r="D23" s="25"/>
      <c r="E23" s="24"/>
      <c r="F23" s="24"/>
      <c r="G23" s="24"/>
      <c r="H23" s="208"/>
      <c r="I23" s="24"/>
      <c r="J23" s="25"/>
      <c r="K23" s="25"/>
      <c r="L23" s="25"/>
      <c r="M23" s="25"/>
      <c r="N23" s="25"/>
      <c r="O23" s="25"/>
      <c r="P23" s="25"/>
      <c r="Q23" s="25"/>
      <c r="R23" s="25"/>
    </row>
    <row r="24" spans="2:18" s="15" customFormat="1" ht="15.75">
      <c r="B24" s="638" t="s">
        <v>9</v>
      </c>
      <c r="C24" s="638"/>
      <c r="D24" s="43"/>
      <c r="E24" s="640" t="s">
        <v>277</v>
      </c>
      <c r="F24" s="640"/>
      <c r="G24" s="640"/>
      <c r="H24" s="640"/>
      <c r="I24" s="640"/>
      <c r="J24" s="43"/>
      <c r="K24" s="43"/>
      <c r="L24" s="43"/>
      <c r="M24" s="43"/>
      <c r="N24" s="43"/>
      <c r="O24" s="43"/>
      <c r="P24" s="43"/>
      <c r="Q24" s="43"/>
      <c r="R24" s="43"/>
    </row>
    <row r="25" spans="2:18" ht="15">
      <c r="B25" s="641"/>
      <c r="C25" s="641"/>
      <c r="D25" s="25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</row>
    <row r="26" spans="2:18" ht="75" customHeight="1">
      <c r="B26" s="641"/>
      <c r="C26" s="641"/>
      <c r="D26" s="25"/>
      <c r="E26" s="646" t="s">
        <v>269</v>
      </c>
      <c r="F26" s="646"/>
      <c r="G26" s="24"/>
      <c r="H26" s="1608" t="s">
        <v>278</v>
      </c>
      <c r="I26" s="1612"/>
      <c r="J26" s="1608"/>
      <c r="K26" s="1608"/>
      <c r="L26" s="1608"/>
      <c r="M26" s="1608"/>
      <c r="N26" s="1608"/>
      <c r="O26" s="1608"/>
      <c r="P26" s="1608"/>
      <c r="Q26" s="1608"/>
      <c r="R26" s="1613"/>
    </row>
    <row r="27" spans="2:18" ht="4.5" customHeight="1">
      <c r="B27" s="641"/>
      <c r="C27" s="641"/>
      <c r="D27" s="25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</row>
    <row r="28" spans="2:18" ht="4.5" customHeight="1">
      <c r="B28" s="641"/>
      <c r="C28" s="641"/>
      <c r="D28" s="25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</row>
    <row r="29" spans="2:18" ht="15">
      <c r="B29" s="641"/>
      <c r="C29" s="641"/>
      <c r="D29" s="25"/>
      <c r="E29" s="646" t="s">
        <v>279</v>
      </c>
      <c r="F29" s="646"/>
      <c r="G29" s="24"/>
      <c r="H29" s="1608" t="s">
        <v>326</v>
      </c>
      <c r="I29" s="1608"/>
      <c r="J29" s="1608"/>
      <c r="K29" s="1608"/>
      <c r="L29" s="1608"/>
      <c r="M29" s="1608"/>
      <c r="N29" s="1608"/>
      <c r="O29" s="1608"/>
      <c r="P29" s="1608"/>
      <c r="Q29" s="1608"/>
      <c r="R29" s="25"/>
    </row>
    <row r="30" spans="2:18" ht="15">
      <c r="B30" s="641"/>
      <c r="C30" s="641"/>
      <c r="D30" s="25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</row>
    <row r="31" spans="2:18" ht="15">
      <c r="B31" s="641"/>
      <c r="C31" s="641"/>
      <c r="D31" s="25"/>
      <c r="E31" s="646" t="s">
        <v>280</v>
      </c>
      <c r="F31" s="646"/>
      <c r="G31" s="24"/>
      <c r="H31" s="1608" t="s">
        <v>281</v>
      </c>
      <c r="I31" s="1608"/>
      <c r="J31" s="1608"/>
      <c r="K31" s="1608"/>
      <c r="L31" s="1608"/>
      <c r="M31" s="1608"/>
      <c r="N31" s="1608"/>
      <c r="O31" s="1608"/>
      <c r="P31" s="1608"/>
      <c r="Q31" s="25"/>
      <c r="R31" s="25"/>
    </row>
    <row r="32" spans="2:18" ht="15">
      <c r="B32" s="641"/>
      <c r="C32" s="641"/>
      <c r="D32" s="25"/>
      <c r="E32" s="24"/>
      <c r="F32" s="24"/>
      <c r="G32" s="24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5"/>
    </row>
  </sheetData>
  <mergeCells count="7">
    <mergeCell ref="H31:P31"/>
    <mergeCell ref="E13:N13"/>
    <mergeCell ref="J17:R17"/>
    <mergeCell ref="A8:R8"/>
    <mergeCell ref="H26:R26"/>
    <mergeCell ref="J18:R18"/>
    <mergeCell ref="H29:Q29"/>
  </mergeCells>
  <printOptions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workbookViewId="0" topLeftCell="A1">
      <selection activeCell="A1" sqref="A1:D1"/>
    </sheetView>
  </sheetViews>
  <sheetFormatPr defaultColWidth="8.00390625" defaultRowHeight="18" customHeight="1"/>
  <cols>
    <col min="1" max="1" width="4.140625" style="1" bestFit="1" customWidth="1"/>
    <col min="2" max="2" width="3.8515625" style="1" customWidth="1"/>
    <col min="3" max="3" width="82.00390625" style="1" customWidth="1"/>
    <col min="4" max="4" width="4.28125" style="28" customWidth="1"/>
    <col min="5" max="6" width="8.00390625" style="2" customWidth="1"/>
    <col min="7" max="7" width="0.71875" style="2" customWidth="1"/>
    <col min="8" max="28" width="8.00390625" style="1" customWidth="1"/>
    <col min="29" max="29" width="9.57421875" style="1" customWidth="1"/>
    <col min="30" max="31" width="8.00390625" style="1" customWidth="1"/>
    <col min="32" max="32" width="6.8515625" style="1" customWidth="1"/>
    <col min="33" max="16384" width="8.00390625" style="1" customWidth="1"/>
  </cols>
  <sheetData>
    <row r="1" spans="1:4" ht="18" customHeight="1">
      <c r="A1" s="1516" t="s">
        <v>0</v>
      </c>
      <c r="B1" s="1516"/>
      <c r="C1" s="1516"/>
      <c r="D1" s="1516"/>
    </row>
    <row r="2" spans="1:4" ht="18" customHeight="1">
      <c r="A2" s="3"/>
      <c r="B2" s="3"/>
      <c r="C2" s="3"/>
      <c r="D2" s="4"/>
    </row>
    <row r="3" spans="1:7" s="5" customFormat="1" ht="18" customHeight="1">
      <c r="A3" s="1517">
        <v>39068</v>
      </c>
      <c r="B3" s="1517"/>
      <c r="C3" s="1517"/>
      <c r="D3" s="1517"/>
      <c r="E3" s="2"/>
      <c r="F3" s="2"/>
      <c r="G3" s="2"/>
    </row>
    <row r="4" spans="1:4" ht="18" customHeight="1">
      <c r="A4" s="3"/>
      <c r="B4" s="3"/>
      <c r="C4" s="3"/>
      <c r="D4" s="4"/>
    </row>
    <row r="5" spans="1:4" ht="49.5" customHeight="1">
      <c r="A5" s="1519" t="s">
        <v>1</v>
      </c>
      <c r="B5" s="1519"/>
      <c r="C5" s="1519"/>
      <c r="D5" s="1519"/>
    </row>
    <row r="6" spans="1:7" s="7" customFormat="1" ht="51" customHeight="1">
      <c r="A6" s="1518" t="s">
        <v>2</v>
      </c>
      <c r="B6" s="1518"/>
      <c r="C6" s="1518"/>
      <c r="D6" s="1518"/>
      <c r="E6" s="6"/>
      <c r="F6" s="6"/>
      <c r="G6" s="6"/>
    </row>
    <row r="7" spans="1:7" s="7" customFormat="1" ht="18" customHeight="1">
      <c r="A7" s="8"/>
      <c r="B7" s="8"/>
      <c r="C7" s="8"/>
      <c r="D7" s="9"/>
      <c r="E7" s="6"/>
      <c r="F7" s="6"/>
      <c r="G7" s="6"/>
    </row>
    <row r="8" spans="1:7" s="7" customFormat="1" ht="18" customHeight="1">
      <c r="A8" s="8"/>
      <c r="B8" s="8"/>
      <c r="C8" s="8"/>
      <c r="D8" s="9"/>
      <c r="E8" s="6"/>
      <c r="F8" s="6"/>
      <c r="G8" s="6"/>
    </row>
    <row r="9" spans="1:7" s="15" customFormat="1" ht="18" customHeight="1">
      <c r="A9" s="10" t="s">
        <v>3</v>
      </c>
      <c r="B9" s="11"/>
      <c r="C9" s="12" t="s">
        <v>4</v>
      </c>
      <c r="D9" s="13"/>
      <c r="E9" s="14"/>
      <c r="F9" s="14"/>
      <c r="G9" s="14"/>
    </row>
    <row r="10" spans="1:7" s="7" customFormat="1" ht="18" customHeight="1">
      <c r="A10" s="16"/>
      <c r="B10" s="8"/>
      <c r="C10" s="8"/>
      <c r="D10" s="9"/>
      <c r="E10" s="6"/>
      <c r="F10" s="6"/>
      <c r="G10" s="6"/>
    </row>
    <row r="11" spans="1:7" s="7" customFormat="1" ht="18" customHeight="1">
      <c r="A11" s="16"/>
      <c r="B11" s="8"/>
      <c r="C11" s="17" t="s">
        <v>5</v>
      </c>
      <c r="D11" s="18">
        <v>2</v>
      </c>
      <c r="E11" s="6"/>
      <c r="F11" s="6"/>
      <c r="G11" s="6"/>
    </row>
    <row r="12" spans="1:7" s="7" customFormat="1" ht="18" customHeight="1">
      <c r="A12" s="16"/>
      <c r="B12" s="8"/>
      <c r="C12" s="17" t="s">
        <v>6</v>
      </c>
      <c r="D12" s="18">
        <v>3</v>
      </c>
      <c r="E12" s="6"/>
      <c r="F12" s="6"/>
      <c r="G12" s="6"/>
    </row>
    <row r="13" spans="1:7" s="7" customFormat="1" ht="18" customHeight="1">
      <c r="A13" s="16"/>
      <c r="B13" s="8"/>
      <c r="C13" s="17" t="s">
        <v>7</v>
      </c>
      <c r="D13" s="18">
        <v>4</v>
      </c>
      <c r="E13" s="6"/>
      <c r="F13" s="6"/>
      <c r="G13" s="6"/>
    </row>
    <row r="14" spans="1:7" s="7" customFormat="1" ht="18" customHeight="1">
      <c r="A14" s="16"/>
      <c r="B14" s="8"/>
      <c r="C14" s="17" t="s">
        <v>8</v>
      </c>
      <c r="D14" s="18">
        <v>5</v>
      </c>
      <c r="E14" s="6"/>
      <c r="F14" s="6"/>
      <c r="G14" s="6"/>
    </row>
    <row r="15" spans="1:7" s="7" customFormat="1" ht="18" customHeight="1">
      <c r="A15" s="16"/>
      <c r="B15" s="8"/>
      <c r="C15" s="8"/>
      <c r="D15" s="9"/>
      <c r="E15" s="6"/>
      <c r="F15" s="6"/>
      <c r="G15" s="6"/>
    </row>
    <row r="16" spans="1:7" s="7" customFormat="1" ht="18" customHeight="1">
      <c r="A16" s="16"/>
      <c r="B16" s="8"/>
      <c r="C16" s="8"/>
      <c r="D16" s="9"/>
      <c r="E16" s="6"/>
      <c r="F16" s="6"/>
      <c r="G16" s="6"/>
    </row>
    <row r="17" spans="1:7" s="22" customFormat="1" ht="18" customHeight="1">
      <c r="A17" s="10" t="s">
        <v>9</v>
      </c>
      <c r="B17" s="19"/>
      <c r="C17" s="12" t="s">
        <v>10</v>
      </c>
      <c r="D17" s="20"/>
      <c r="E17" s="21"/>
      <c r="F17" s="21"/>
      <c r="G17" s="21"/>
    </row>
    <row r="18" spans="1:7" s="7" customFormat="1" ht="18" customHeight="1">
      <c r="A18" s="16"/>
      <c r="B18" s="8"/>
      <c r="C18" s="8"/>
      <c r="D18" s="9"/>
      <c r="E18" s="6"/>
      <c r="F18" s="6"/>
      <c r="G18" s="6"/>
    </row>
    <row r="19" spans="1:7" s="25" customFormat="1" ht="18" customHeight="1">
      <c r="A19" s="23"/>
      <c r="B19" s="17"/>
      <c r="C19" s="17" t="s">
        <v>11</v>
      </c>
      <c r="D19" s="18">
        <v>6</v>
      </c>
      <c r="E19" s="24"/>
      <c r="F19" s="24"/>
      <c r="G19" s="24"/>
    </row>
    <row r="20" spans="1:7" s="25" customFormat="1" ht="18" customHeight="1">
      <c r="A20" s="23"/>
      <c r="B20" s="17"/>
      <c r="C20" s="17" t="s">
        <v>12</v>
      </c>
      <c r="D20" s="18">
        <v>18</v>
      </c>
      <c r="E20" s="24"/>
      <c r="F20" s="26"/>
      <c r="G20" s="24"/>
    </row>
    <row r="21" spans="1:7" s="25" customFormat="1" ht="18" customHeight="1">
      <c r="A21" s="23"/>
      <c r="B21" s="17"/>
      <c r="C21" s="17" t="s">
        <v>13</v>
      </c>
      <c r="D21" s="18">
        <v>30</v>
      </c>
      <c r="E21" s="24"/>
      <c r="F21" s="24"/>
      <c r="G21" s="24"/>
    </row>
    <row r="22" spans="1:7" s="7" customFormat="1" ht="18" customHeight="1">
      <c r="A22" s="16"/>
      <c r="B22" s="8"/>
      <c r="C22" s="8"/>
      <c r="D22" s="9"/>
      <c r="E22" s="6"/>
      <c r="F22" s="6"/>
      <c r="G22" s="6"/>
    </row>
    <row r="23" spans="1:7" s="7" customFormat="1" ht="18" customHeight="1">
      <c r="A23" s="16"/>
      <c r="B23" s="8"/>
      <c r="C23" s="8"/>
      <c r="D23" s="9"/>
      <c r="E23" s="6"/>
      <c r="F23" s="6"/>
      <c r="G23" s="6"/>
    </row>
    <row r="24" spans="1:7" s="22" customFormat="1" ht="18" customHeight="1">
      <c r="A24" s="10" t="s">
        <v>14</v>
      </c>
      <c r="B24" s="19"/>
      <c r="C24" s="12" t="s">
        <v>15</v>
      </c>
      <c r="D24" s="20"/>
      <c r="E24" s="21"/>
      <c r="F24" s="21"/>
      <c r="G24" s="21"/>
    </row>
    <row r="25" spans="1:7" s="7" customFormat="1" ht="18" customHeight="1">
      <c r="A25" s="16"/>
      <c r="B25" s="8"/>
      <c r="C25" s="8"/>
      <c r="D25" s="9"/>
      <c r="E25" s="6"/>
      <c r="F25" s="6"/>
      <c r="G25" s="6"/>
    </row>
    <row r="26" spans="1:7" s="25" customFormat="1" ht="18" customHeight="1">
      <c r="A26" s="23"/>
      <c r="B26" s="17"/>
      <c r="C26" s="17" t="s">
        <v>16</v>
      </c>
      <c r="D26" s="18">
        <v>43</v>
      </c>
      <c r="E26" s="24"/>
      <c r="F26" s="24"/>
      <c r="G26" s="24"/>
    </row>
    <row r="27" spans="1:7" s="25" customFormat="1" ht="18" customHeight="1">
      <c r="A27" s="23"/>
      <c r="B27" s="17"/>
      <c r="C27" s="17" t="s">
        <v>17</v>
      </c>
      <c r="D27" s="18">
        <v>44</v>
      </c>
      <c r="E27" s="24"/>
      <c r="F27" s="24"/>
      <c r="G27" s="24"/>
    </row>
    <row r="28" spans="1:7" s="25" customFormat="1" ht="18" customHeight="1">
      <c r="A28" s="23"/>
      <c r="B28" s="17"/>
      <c r="C28" s="17" t="s">
        <v>18</v>
      </c>
      <c r="D28" s="18">
        <v>45</v>
      </c>
      <c r="E28" s="24"/>
      <c r="F28" s="24"/>
      <c r="G28" s="24"/>
    </row>
    <row r="29" spans="1:7" s="25" customFormat="1" ht="18" customHeight="1">
      <c r="A29" s="23"/>
      <c r="B29" s="17"/>
      <c r="C29" s="865" t="s">
        <v>349</v>
      </c>
      <c r="D29" s="18">
        <v>46</v>
      </c>
      <c r="E29" s="24"/>
      <c r="F29" s="24"/>
      <c r="G29" s="24"/>
    </row>
    <row r="30" spans="1:7" s="25" customFormat="1" ht="18" customHeight="1">
      <c r="A30" s="23"/>
      <c r="B30" s="17"/>
      <c r="C30" s="17" t="s">
        <v>19</v>
      </c>
      <c r="D30" s="18">
        <v>47</v>
      </c>
      <c r="E30" s="24"/>
      <c r="F30" s="24"/>
      <c r="G30" s="24"/>
    </row>
    <row r="31" spans="1:7" s="25" customFormat="1" ht="18" customHeight="1">
      <c r="A31" s="23"/>
      <c r="B31" s="17"/>
      <c r="C31" s="17" t="s">
        <v>20</v>
      </c>
      <c r="D31" s="18">
        <v>48</v>
      </c>
      <c r="E31" s="24"/>
      <c r="F31" s="24"/>
      <c r="G31" s="24"/>
    </row>
    <row r="32" spans="3:7" s="7" customFormat="1" ht="18" customHeight="1">
      <c r="C32" s="17" t="s">
        <v>21</v>
      </c>
      <c r="D32" s="18">
        <v>49</v>
      </c>
      <c r="E32" s="6"/>
      <c r="F32" s="6"/>
      <c r="G32" s="6"/>
    </row>
    <row r="33" spans="4:7" s="7" customFormat="1" ht="18" customHeight="1">
      <c r="D33" s="27"/>
      <c r="E33" s="6"/>
      <c r="F33" s="6"/>
      <c r="G33" s="6"/>
    </row>
    <row r="34" spans="4:7" s="7" customFormat="1" ht="18" customHeight="1">
      <c r="D34" s="27"/>
      <c r="E34" s="6"/>
      <c r="F34" s="6"/>
      <c r="G34" s="6"/>
    </row>
    <row r="35" spans="4:7" s="7" customFormat="1" ht="18" customHeight="1">
      <c r="D35" s="27"/>
      <c r="E35" s="6"/>
      <c r="F35" s="6"/>
      <c r="G35" s="6"/>
    </row>
    <row r="36" spans="4:7" s="7" customFormat="1" ht="18" customHeight="1">
      <c r="D36" s="27"/>
      <c r="E36" s="6"/>
      <c r="F36" s="6"/>
      <c r="G36" s="6"/>
    </row>
    <row r="37" spans="4:7" s="7" customFormat="1" ht="18" customHeight="1">
      <c r="D37" s="27"/>
      <c r="E37" s="6"/>
      <c r="F37" s="6"/>
      <c r="G37" s="6"/>
    </row>
    <row r="38" spans="4:7" s="7" customFormat="1" ht="18" customHeight="1">
      <c r="D38" s="27"/>
      <c r="E38" s="6"/>
      <c r="F38" s="6"/>
      <c r="G38" s="6"/>
    </row>
    <row r="39" spans="4:7" s="7" customFormat="1" ht="18" customHeight="1">
      <c r="D39" s="27"/>
      <c r="E39" s="6"/>
      <c r="F39" s="6"/>
      <c r="G39" s="6"/>
    </row>
    <row r="40" spans="4:7" s="7" customFormat="1" ht="18" customHeight="1">
      <c r="D40" s="27"/>
      <c r="E40" s="6"/>
      <c r="F40" s="6"/>
      <c r="G40" s="6"/>
    </row>
    <row r="41" spans="4:7" s="7" customFormat="1" ht="18" customHeight="1">
      <c r="D41" s="27"/>
      <c r="E41" s="6"/>
      <c r="F41" s="6"/>
      <c r="G41" s="6"/>
    </row>
    <row r="42" spans="4:7" s="7" customFormat="1" ht="18" customHeight="1">
      <c r="D42" s="27"/>
      <c r="E42" s="6"/>
      <c r="F42" s="6"/>
      <c r="G42" s="6"/>
    </row>
    <row r="43" spans="4:7" s="7" customFormat="1" ht="18" customHeight="1">
      <c r="D43" s="27"/>
      <c r="E43" s="6"/>
      <c r="F43" s="6"/>
      <c r="G43" s="6"/>
    </row>
    <row r="44" spans="4:7" s="7" customFormat="1" ht="18" customHeight="1">
      <c r="D44" s="27"/>
      <c r="E44" s="6"/>
      <c r="F44" s="6"/>
      <c r="G44" s="6"/>
    </row>
    <row r="45" spans="4:7" s="7" customFormat="1" ht="18" customHeight="1">
      <c r="D45" s="27"/>
      <c r="E45" s="6"/>
      <c r="F45" s="6"/>
      <c r="G45" s="6"/>
    </row>
    <row r="46" spans="4:7" s="7" customFormat="1" ht="18" customHeight="1">
      <c r="D46" s="27"/>
      <c r="E46" s="6"/>
      <c r="F46" s="6"/>
      <c r="G46" s="6"/>
    </row>
    <row r="47" spans="4:7" s="7" customFormat="1" ht="18" customHeight="1">
      <c r="D47" s="27"/>
      <c r="E47" s="6"/>
      <c r="F47" s="6"/>
      <c r="G47" s="6"/>
    </row>
    <row r="48" spans="4:7" s="7" customFormat="1" ht="18" customHeight="1">
      <c r="D48" s="27"/>
      <c r="E48" s="6"/>
      <c r="F48" s="6"/>
      <c r="G48" s="6"/>
    </row>
    <row r="49" spans="4:7" s="7" customFormat="1" ht="18" customHeight="1">
      <c r="D49" s="27"/>
      <c r="E49" s="6"/>
      <c r="F49" s="6"/>
      <c r="G49" s="6"/>
    </row>
    <row r="50" spans="4:7" s="7" customFormat="1" ht="18" customHeight="1">
      <c r="D50" s="27"/>
      <c r="E50" s="6"/>
      <c r="F50" s="6"/>
      <c r="G50" s="6"/>
    </row>
    <row r="51" spans="4:7" s="7" customFormat="1" ht="18" customHeight="1">
      <c r="D51" s="27"/>
      <c r="E51" s="6"/>
      <c r="F51" s="6"/>
      <c r="G51" s="6"/>
    </row>
    <row r="52" spans="4:7" s="7" customFormat="1" ht="18" customHeight="1">
      <c r="D52" s="27"/>
      <c r="E52" s="6"/>
      <c r="F52" s="6"/>
      <c r="G52" s="6"/>
    </row>
    <row r="53" spans="4:7" s="7" customFormat="1" ht="18" customHeight="1">
      <c r="D53" s="27"/>
      <c r="E53" s="6"/>
      <c r="F53" s="6"/>
      <c r="G53" s="6"/>
    </row>
    <row r="54" spans="4:7" s="7" customFormat="1" ht="18" customHeight="1">
      <c r="D54" s="27"/>
      <c r="E54" s="6"/>
      <c r="F54" s="6"/>
      <c r="G54" s="6"/>
    </row>
    <row r="55" spans="4:7" s="7" customFormat="1" ht="18" customHeight="1">
      <c r="D55" s="27"/>
      <c r="E55" s="6"/>
      <c r="F55" s="6"/>
      <c r="G55" s="6"/>
    </row>
    <row r="56" spans="4:7" s="7" customFormat="1" ht="18" customHeight="1">
      <c r="D56" s="27"/>
      <c r="E56" s="6"/>
      <c r="F56" s="6"/>
      <c r="G56" s="6"/>
    </row>
    <row r="57" spans="4:7" s="7" customFormat="1" ht="18" customHeight="1">
      <c r="D57" s="27"/>
      <c r="E57" s="6"/>
      <c r="F57" s="6"/>
      <c r="G57" s="6"/>
    </row>
    <row r="58" spans="4:7" s="7" customFormat="1" ht="18" customHeight="1">
      <c r="D58" s="27"/>
      <c r="E58" s="6"/>
      <c r="F58" s="6"/>
      <c r="G58" s="6"/>
    </row>
    <row r="59" spans="4:7" s="7" customFormat="1" ht="18" customHeight="1">
      <c r="D59" s="27"/>
      <c r="E59" s="6"/>
      <c r="F59" s="6"/>
      <c r="G59" s="6"/>
    </row>
    <row r="60" spans="4:7" s="7" customFormat="1" ht="18" customHeight="1">
      <c r="D60" s="27"/>
      <c r="E60" s="6"/>
      <c r="F60" s="6"/>
      <c r="G60" s="6"/>
    </row>
    <row r="61" spans="4:7" s="7" customFormat="1" ht="18" customHeight="1">
      <c r="D61" s="27"/>
      <c r="E61" s="6"/>
      <c r="F61" s="6"/>
      <c r="G61" s="6"/>
    </row>
    <row r="62" spans="4:7" s="7" customFormat="1" ht="18" customHeight="1">
      <c r="D62" s="27"/>
      <c r="E62" s="6"/>
      <c r="F62" s="6"/>
      <c r="G62" s="6"/>
    </row>
    <row r="63" spans="4:7" s="7" customFormat="1" ht="18" customHeight="1">
      <c r="D63" s="27"/>
      <c r="E63" s="6"/>
      <c r="F63" s="6"/>
      <c r="G63" s="6"/>
    </row>
    <row r="64" spans="4:7" s="7" customFormat="1" ht="18" customHeight="1">
      <c r="D64" s="27"/>
      <c r="E64" s="6"/>
      <c r="F64" s="6"/>
      <c r="G64" s="6"/>
    </row>
    <row r="65" spans="4:7" s="7" customFormat="1" ht="18" customHeight="1">
      <c r="D65" s="27"/>
      <c r="E65" s="6"/>
      <c r="F65" s="6"/>
      <c r="G65" s="6"/>
    </row>
    <row r="66" spans="4:7" s="7" customFormat="1" ht="18" customHeight="1">
      <c r="D66" s="27"/>
      <c r="E66" s="6"/>
      <c r="F66" s="6"/>
      <c r="G66" s="6"/>
    </row>
    <row r="67" spans="4:7" s="7" customFormat="1" ht="18" customHeight="1">
      <c r="D67" s="27"/>
      <c r="E67" s="6"/>
      <c r="F67" s="6"/>
      <c r="G67" s="6"/>
    </row>
    <row r="68" spans="4:7" s="7" customFormat="1" ht="18" customHeight="1">
      <c r="D68" s="27"/>
      <c r="E68" s="6"/>
      <c r="F68" s="6"/>
      <c r="G68" s="6"/>
    </row>
    <row r="69" spans="4:7" s="7" customFormat="1" ht="18" customHeight="1">
      <c r="D69" s="27"/>
      <c r="E69" s="6"/>
      <c r="F69" s="6"/>
      <c r="G69" s="6"/>
    </row>
    <row r="70" spans="4:7" s="7" customFormat="1" ht="18" customHeight="1">
      <c r="D70" s="27"/>
      <c r="E70" s="6"/>
      <c r="F70" s="6"/>
      <c r="G70" s="6"/>
    </row>
    <row r="71" spans="4:7" s="7" customFormat="1" ht="18" customHeight="1">
      <c r="D71" s="27"/>
      <c r="E71" s="6"/>
      <c r="F71" s="6"/>
      <c r="G71" s="6"/>
    </row>
    <row r="72" spans="4:7" s="7" customFormat="1" ht="18" customHeight="1">
      <c r="D72" s="27"/>
      <c r="E72" s="6"/>
      <c r="F72" s="6"/>
      <c r="G72" s="6"/>
    </row>
    <row r="73" spans="4:7" s="7" customFormat="1" ht="18" customHeight="1">
      <c r="D73" s="27"/>
      <c r="E73" s="6"/>
      <c r="F73" s="6"/>
      <c r="G73" s="6"/>
    </row>
    <row r="74" spans="4:7" s="7" customFormat="1" ht="18" customHeight="1">
      <c r="D74" s="27"/>
      <c r="E74" s="6"/>
      <c r="F74" s="6"/>
      <c r="G74" s="6"/>
    </row>
    <row r="75" spans="4:7" s="7" customFormat="1" ht="18" customHeight="1">
      <c r="D75" s="27"/>
      <c r="E75" s="6"/>
      <c r="F75" s="6"/>
      <c r="G75" s="6"/>
    </row>
    <row r="76" spans="4:7" s="7" customFormat="1" ht="18" customHeight="1">
      <c r="D76" s="27"/>
      <c r="E76" s="6"/>
      <c r="F76" s="6"/>
      <c r="G76" s="6"/>
    </row>
    <row r="77" spans="4:7" s="7" customFormat="1" ht="18" customHeight="1">
      <c r="D77" s="27"/>
      <c r="E77" s="6"/>
      <c r="F77" s="6"/>
      <c r="G77" s="6"/>
    </row>
    <row r="78" spans="4:7" s="7" customFormat="1" ht="18" customHeight="1">
      <c r="D78" s="27"/>
      <c r="E78" s="6"/>
      <c r="F78" s="6"/>
      <c r="G78" s="6"/>
    </row>
    <row r="79" spans="4:7" s="7" customFormat="1" ht="18" customHeight="1">
      <c r="D79" s="27"/>
      <c r="E79" s="6"/>
      <c r="F79" s="6"/>
      <c r="G79" s="6"/>
    </row>
    <row r="80" spans="4:7" s="7" customFormat="1" ht="18" customHeight="1">
      <c r="D80" s="27"/>
      <c r="E80" s="6"/>
      <c r="F80" s="6"/>
      <c r="G80" s="6"/>
    </row>
    <row r="81" spans="4:7" s="7" customFormat="1" ht="18" customHeight="1">
      <c r="D81" s="27"/>
      <c r="E81" s="6"/>
      <c r="F81" s="6"/>
      <c r="G81" s="6"/>
    </row>
    <row r="82" spans="4:7" s="7" customFormat="1" ht="18" customHeight="1">
      <c r="D82" s="27"/>
      <c r="E82" s="6"/>
      <c r="F82" s="6"/>
      <c r="G82" s="6"/>
    </row>
    <row r="83" spans="4:7" s="7" customFormat="1" ht="18" customHeight="1">
      <c r="D83" s="27"/>
      <c r="E83" s="6"/>
      <c r="F83" s="6"/>
      <c r="G83" s="6"/>
    </row>
    <row r="84" spans="4:7" s="7" customFormat="1" ht="18" customHeight="1">
      <c r="D84" s="27"/>
      <c r="E84" s="6"/>
      <c r="F84" s="6"/>
      <c r="G84" s="6"/>
    </row>
    <row r="85" spans="4:7" s="7" customFormat="1" ht="18" customHeight="1">
      <c r="D85" s="27"/>
      <c r="E85" s="6"/>
      <c r="F85" s="6"/>
      <c r="G85" s="6"/>
    </row>
    <row r="86" spans="4:7" s="7" customFormat="1" ht="18" customHeight="1">
      <c r="D86" s="27"/>
      <c r="E86" s="6"/>
      <c r="F86" s="6"/>
      <c r="G86" s="6"/>
    </row>
    <row r="87" spans="4:7" s="7" customFormat="1" ht="18" customHeight="1">
      <c r="D87" s="27"/>
      <c r="E87" s="6"/>
      <c r="F87" s="6"/>
      <c r="G87" s="6"/>
    </row>
    <row r="88" spans="4:7" s="7" customFormat="1" ht="18" customHeight="1">
      <c r="D88" s="27"/>
      <c r="E88" s="6"/>
      <c r="F88" s="6"/>
      <c r="G88" s="6"/>
    </row>
    <row r="89" spans="4:7" s="7" customFormat="1" ht="18" customHeight="1">
      <c r="D89" s="27"/>
      <c r="E89" s="6"/>
      <c r="F89" s="6"/>
      <c r="G89" s="6"/>
    </row>
    <row r="90" spans="4:7" s="7" customFormat="1" ht="18" customHeight="1">
      <c r="D90" s="27"/>
      <c r="E90" s="6"/>
      <c r="F90" s="6"/>
      <c r="G90" s="6"/>
    </row>
    <row r="91" spans="4:7" s="7" customFormat="1" ht="18" customHeight="1">
      <c r="D91" s="27"/>
      <c r="E91" s="6"/>
      <c r="F91" s="6"/>
      <c r="G91" s="6"/>
    </row>
    <row r="92" spans="4:7" s="7" customFormat="1" ht="18" customHeight="1">
      <c r="D92" s="27"/>
      <c r="E92" s="6"/>
      <c r="F92" s="6"/>
      <c r="G92" s="6"/>
    </row>
    <row r="93" spans="4:7" s="7" customFormat="1" ht="18" customHeight="1">
      <c r="D93" s="27"/>
      <c r="E93" s="6"/>
      <c r="F93" s="6"/>
      <c r="G93" s="6"/>
    </row>
    <row r="94" spans="4:7" s="7" customFormat="1" ht="18" customHeight="1">
      <c r="D94" s="27"/>
      <c r="E94" s="6"/>
      <c r="F94" s="6"/>
      <c r="G94" s="6"/>
    </row>
    <row r="95" spans="4:7" s="7" customFormat="1" ht="18" customHeight="1">
      <c r="D95" s="27"/>
      <c r="E95" s="6"/>
      <c r="F95" s="6"/>
      <c r="G95" s="6"/>
    </row>
    <row r="96" spans="4:7" s="7" customFormat="1" ht="18" customHeight="1">
      <c r="D96" s="27"/>
      <c r="E96" s="6"/>
      <c r="F96" s="6"/>
      <c r="G96" s="6"/>
    </row>
    <row r="97" spans="4:7" s="7" customFormat="1" ht="18" customHeight="1">
      <c r="D97" s="27"/>
      <c r="E97" s="6"/>
      <c r="F97" s="6"/>
      <c r="G97" s="6"/>
    </row>
    <row r="98" spans="4:7" s="7" customFormat="1" ht="18" customHeight="1">
      <c r="D98" s="27"/>
      <c r="E98" s="6"/>
      <c r="F98" s="6"/>
      <c r="G98" s="6"/>
    </row>
    <row r="99" spans="4:7" s="7" customFormat="1" ht="18" customHeight="1">
      <c r="D99" s="27"/>
      <c r="E99" s="6"/>
      <c r="F99" s="6"/>
      <c r="G99" s="6"/>
    </row>
    <row r="100" spans="4:7" s="7" customFormat="1" ht="18" customHeight="1">
      <c r="D100" s="27"/>
      <c r="E100" s="6"/>
      <c r="F100" s="6"/>
      <c r="G100" s="6"/>
    </row>
    <row r="101" spans="4:7" s="7" customFormat="1" ht="18" customHeight="1">
      <c r="D101" s="27"/>
      <c r="E101" s="6"/>
      <c r="F101" s="6"/>
      <c r="G101" s="6"/>
    </row>
    <row r="102" spans="4:7" s="7" customFormat="1" ht="18" customHeight="1">
      <c r="D102" s="27"/>
      <c r="E102" s="6"/>
      <c r="F102" s="6"/>
      <c r="G102" s="6"/>
    </row>
    <row r="103" spans="4:7" s="7" customFormat="1" ht="18" customHeight="1">
      <c r="D103" s="27"/>
      <c r="E103" s="6"/>
      <c r="F103" s="6"/>
      <c r="G103" s="6"/>
    </row>
    <row r="104" spans="4:7" s="7" customFormat="1" ht="18" customHeight="1">
      <c r="D104" s="27"/>
      <c r="E104" s="6"/>
      <c r="F104" s="6"/>
      <c r="G104" s="6"/>
    </row>
    <row r="105" spans="4:7" s="7" customFormat="1" ht="18" customHeight="1">
      <c r="D105" s="27"/>
      <c r="E105" s="6"/>
      <c r="F105" s="6"/>
      <c r="G105" s="6"/>
    </row>
    <row r="106" spans="4:7" s="7" customFormat="1" ht="18" customHeight="1">
      <c r="D106" s="27"/>
      <c r="E106" s="6"/>
      <c r="F106" s="6"/>
      <c r="G106" s="6"/>
    </row>
    <row r="107" spans="4:7" s="7" customFormat="1" ht="18" customHeight="1">
      <c r="D107" s="27"/>
      <c r="E107" s="6"/>
      <c r="F107" s="6"/>
      <c r="G107" s="6"/>
    </row>
    <row r="108" spans="4:7" s="7" customFormat="1" ht="18" customHeight="1">
      <c r="D108" s="27"/>
      <c r="E108" s="6"/>
      <c r="F108" s="6"/>
      <c r="G108" s="6"/>
    </row>
    <row r="109" spans="4:7" s="7" customFormat="1" ht="18" customHeight="1">
      <c r="D109" s="27"/>
      <c r="E109" s="6"/>
      <c r="F109" s="6"/>
      <c r="G109" s="6"/>
    </row>
    <row r="110" spans="4:7" s="7" customFormat="1" ht="18" customHeight="1">
      <c r="D110" s="27"/>
      <c r="E110" s="6"/>
      <c r="F110" s="6"/>
      <c r="G110" s="6"/>
    </row>
    <row r="111" spans="4:7" s="7" customFormat="1" ht="18" customHeight="1">
      <c r="D111" s="27"/>
      <c r="E111" s="6"/>
      <c r="F111" s="6"/>
      <c r="G111" s="6"/>
    </row>
    <row r="112" spans="4:7" s="7" customFormat="1" ht="18" customHeight="1">
      <c r="D112" s="27"/>
      <c r="E112" s="6"/>
      <c r="F112" s="6"/>
      <c r="G112" s="6"/>
    </row>
    <row r="113" spans="4:7" s="7" customFormat="1" ht="18" customHeight="1">
      <c r="D113" s="27"/>
      <c r="E113" s="6"/>
      <c r="F113" s="6"/>
      <c r="G113" s="6"/>
    </row>
    <row r="114" spans="4:7" s="7" customFormat="1" ht="18" customHeight="1">
      <c r="D114" s="27"/>
      <c r="E114" s="6"/>
      <c r="F114" s="6"/>
      <c r="G114" s="6"/>
    </row>
    <row r="115" spans="4:7" s="7" customFormat="1" ht="18" customHeight="1">
      <c r="D115" s="27"/>
      <c r="E115" s="6"/>
      <c r="F115" s="6"/>
      <c r="G115" s="6"/>
    </row>
    <row r="116" spans="4:7" s="7" customFormat="1" ht="18" customHeight="1">
      <c r="D116" s="27"/>
      <c r="E116" s="6"/>
      <c r="F116" s="6"/>
      <c r="G116" s="6"/>
    </row>
    <row r="117" spans="4:7" s="7" customFormat="1" ht="18" customHeight="1">
      <c r="D117" s="27"/>
      <c r="E117" s="6"/>
      <c r="F117" s="6"/>
      <c r="G117" s="6"/>
    </row>
    <row r="118" spans="4:7" s="7" customFormat="1" ht="18" customHeight="1">
      <c r="D118" s="27"/>
      <c r="E118" s="6"/>
      <c r="F118" s="6"/>
      <c r="G118" s="6"/>
    </row>
    <row r="119" spans="4:7" s="7" customFormat="1" ht="18" customHeight="1">
      <c r="D119" s="27"/>
      <c r="E119" s="6"/>
      <c r="F119" s="6"/>
      <c r="G119" s="6"/>
    </row>
    <row r="120" spans="4:7" s="7" customFormat="1" ht="18" customHeight="1">
      <c r="D120" s="27"/>
      <c r="E120" s="6"/>
      <c r="F120" s="6"/>
      <c r="G120" s="6"/>
    </row>
    <row r="121" spans="4:7" s="7" customFormat="1" ht="18" customHeight="1">
      <c r="D121" s="27"/>
      <c r="E121" s="6"/>
      <c r="F121" s="6"/>
      <c r="G121" s="6"/>
    </row>
    <row r="122" spans="4:7" s="7" customFormat="1" ht="18" customHeight="1">
      <c r="D122" s="27"/>
      <c r="E122" s="6"/>
      <c r="F122" s="6"/>
      <c r="G122" s="6"/>
    </row>
    <row r="123" spans="4:7" s="7" customFormat="1" ht="18" customHeight="1">
      <c r="D123" s="27"/>
      <c r="E123" s="6"/>
      <c r="F123" s="6"/>
      <c r="G123" s="6"/>
    </row>
    <row r="124" spans="4:7" s="7" customFormat="1" ht="18" customHeight="1">
      <c r="D124" s="27"/>
      <c r="E124" s="6"/>
      <c r="F124" s="6"/>
      <c r="G124" s="6"/>
    </row>
    <row r="125" spans="4:7" s="7" customFormat="1" ht="18" customHeight="1">
      <c r="D125" s="27"/>
      <c r="E125" s="6"/>
      <c r="F125" s="6"/>
      <c r="G125" s="6"/>
    </row>
    <row r="126" spans="4:7" s="7" customFormat="1" ht="18" customHeight="1">
      <c r="D126" s="27"/>
      <c r="E126" s="6"/>
      <c r="F126" s="6"/>
      <c r="G126" s="6"/>
    </row>
    <row r="127" spans="4:7" s="7" customFormat="1" ht="18" customHeight="1">
      <c r="D127" s="27"/>
      <c r="E127" s="6"/>
      <c r="F127" s="6"/>
      <c r="G127" s="6"/>
    </row>
    <row r="128" spans="4:7" s="7" customFormat="1" ht="18" customHeight="1">
      <c r="D128" s="27"/>
      <c r="E128" s="6"/>
      <c r="F128" s="6"/>
      <c r="G128" s="6"/>
    </row>
    <row r="129" spans="4:7" s="7" customFormat="1" ht="18" customHeight="1">
      <c r="D129" s="27"/>
      <c r="E129" s="6"/>
      <c r="F129" s="6"/>
      <c r="G129" s="6"/>
    </row>
    <row r="130" spans="4:7" s="7" customFormat="1" ht="18" customHeight="1">
      <c r="D130" s="27"/>
      <c r="E130" s="6"/>
      <c r="F130" s="6"/>
      <c r="G130" s="6"/>
    </row>
    <row r="131" spans="4:7" s="7" customFormat="1" ht="18" customHeight="1">
      <c r="D131" s="27"/>
      <c r="E131" s="6"/>
      <c r="F131" s="6"/>
      <c r="G131" s="6"/>
    </row>
    <row r="132" spans="4:7" s="7" customFormat="1" ht="18" customHeight="1">
      <c r="D132" s="27"/>
      <c r="E132" s="6"/>
      <c r="F132" s="6"/>
      <c r="G132" s="6"/>
    </row>
    <row r="133" spans="4:7" s="7" customFormat="1" ht="18" customHeight="1">
      <c r="D133" s="27"/>
      <c r="E133" s="6"/>
      <c r="F133" s="6"/>
      <c r="G133" s="6"/>
    </row>
    <row r="134" spans="4:7" s="7" customFormat="1" ht="18" customHeight="1">
      <c r="D134" s="27"/>
      <c r="E134" s="6"/>
      <c r="F134" s="6"/>
      <c r="G134" s="6"/>
    </row>
    <row r="135" spans="4:7" s="7" customFormat="1" ht="18" customHeight="1">
      <c r="D135" s="27"/>
      <c r="E135" s="6"/>
      <c r="F135" s="6"/>
      <c r="G135" s="6"/>
    </row>
    <row r="136" spans="4:7" s="7" customFormat="1" ht="18" customHeight="1">
      <c r="D136" s="27"/>
      <c r="E136" s="6"/>
      <c r="F136" s="6"/>
      <c r="G136" s="6"/>
    </row>
    <row r="137" spans="4:7" s="7" customFormat="1" ht="18" customHeight="1">
      <c r="D137" s="27"/>
      <c r="E137" s="6"/>
      <c r="F137" s="6"/>
      <c r="G137" s="6"/>
    </row>
    <row r="138" spans="4:7" s="7" customFormat="1" ht="18" customHeight="1">
      <c r="D138" s="27"/>
      <c r="E138" s="6"/>
      <c r="F138" s="6"/>
      <c r="G138" s="6"/>
    </row>
    <row r="139" spans="4:7" s="7" customFormat="1" ht="18" customHeight="1">
      <c r="D139" s="27"/>
      <c r="E139" s="6"/>
      <c r="F139" s="6"/>
      <c r="G139" s="6"/>
    </row>
    <row r="140" spans="4:7" s="7" customFormat="1" ht="18" customHeight="1">
      <c r="D140" s="27"/>
      <c r="E140" s="6"/>
      <c r="F140" s="6"/>
      <c r="G140" s="6"/>
    </row>
    <row r="141" spans="4:7" s="7" customFormat="1" ht="18" customHeight="1">
      <c r="D141" s="27"/>
      <c r="E141" s="6"/>
      <c r="F141" s="6"/>
      <c r="G141" s="6"/>
    </row>
    <row r="142" spans="4:7" s="7" customFormat="1" ht="18" customHeight="1">
      <c r="D142" s="27"/>
      <c r="E142" s="6"/>
      <c r="F142" s="6"/>
      <c r="G142" s="6"/>
    </row>
    <row r="143" spans="4:7" s="7" customFormat="1" ht="18" customHeight="1">
      <c r="D143" s="27"/>
      <c r="E143" s="6"/>
      <c r="F143" s="6"/>
      <c r="G143" s="6"/>
    </row>
    <row r="144" spans="4:7" s="7" customFormat="1" ht="18" customHeight="1">
      <c r="D144" s="27"/>
      <c r="E144" s="6"/>
      <c r="F144" s="6"/>
      <c r="G144" s="6"/>
    </row>
    <row r="145" spans="4:7" s="7" customFormat="1" ht="18" customHeight="1">
      <c r="D145" s="27"/>
      <c r="E145" s="6"/>
      <c r="F145" s="6"/>
      <c r="G145" s="6"/>
    </row>
    <row r="146" spans="4:7" s="7" customFormat="1" ht="18" customHeight="1">
      <c r="D146" s="27"/>
      <c r="E146" s="6"/>
      <c r="F146" s="6"/>
      <c r="G146" s="6"/>
    </row>
    <row r="147" spans="4:7" s="7" customFormat="1" ht="18" customHeight="1">
      <c r="D147" s="27"/>
      <c r="E147" s="6"/>
      <c r="F147" s="6"/>
      <c r="G147" s="6"/>
    </row>
    <row r="148" spans="4:7" s="7" customFormat="1" ht="18" customHeight="1">
      <c r="D148" s="27"/>
      <c r="E148" s="6"/>
      <c r="F148" s="6"/>
      <c r="G148" s="6"/>
    </row>
    <row r="149" spans="4:7" s="7" customFormat="1" ht="18" customHeight="1">
      <c r="D149" s="27"/>
      <c r="E149" s="6"/>
      <c r="F149" s="6"/>
      <c r="G149" s="6"/>
    </row>
    <row r="150" spans="4:7" s="7" customFormat="1" ht="18" customHeight="1">
      <c r="D150" s="27"/>
      <c r="E150" s="6"/>
      <c r="F150" s="6"/>
      <c r="G150" s="6"/>
    </row>
    <row r="151" spans="4:7" s="7" customFormat="1" ht="18" customHeight="1">
      <c r="D151" s="27"/>
      <c r="E151" s="6"/>
      <c r="F151" s="6"/>
      <c r="G151" s="6"/>
    </row>
    <row r="152" spans="4:7" s="7" customFormat="1" ht="18" customHeight="1">
      <c r="D152" s="27"/>
      <c r="E152" s="6"/>
      <c r="F152" s="6"/>
      <c r="G152" s="6"/>
    </row>
    <row r="153" spans="4:7" s="7" customFormat="1" ht="18" customHeight="1">
      <c r="D153" s="27"/>
      <c r="E153" s="6"/>
      <c r="F153" s="6"/>
      <c r="G153" s="6"/>
    </row>
    <row r="154" spans="4:7" s="7" customFormat="1" ht="18" customHeight="1">
      <c r="D154" s="27"/>
      <c r="E154" s="6"/>
      <c r="F154" s="6"/>
      <c r="G154" s="6"/>
    </row>
    <row r="155" spans="4:7" s="7" customFormat="1" ht="18" customHeight="1">
      <c r="D155" s="27"/>
      <c r="E155" s="6"/>
      <c r="F155" s="6"/>
      <c r="G155" s="6"/>
    </row>
    <row r="156" spans="4:7" s="7" customFormat="1" ht="18" customHeight="1">
      <c r="D156" s="27"/>
      <c r="E156" s="6"/>
      <c r="F156" s="6"/>
      <c r="G156" s="6"/>
    </row>
    <row r="157" spans="4:7" s="7" customFormat="1" ht="18" customHeight="1">
      <c r="D157" s="27"/>
      <c r="E157" s="6"/>
      <c r="F157" s="6"/>
      <c r="G157" s="6"/>
    </row>
    <row r="158" spans="4:7" s="7" customFormat="1" ht="18" customHeight="1">
      <c r="D158" s="27"/>
      <c r="E158" s="6"/>
      <c r="F158" s="6"/>
      <c r="G158" s="6"/>
    </row>
    <row r="159" spans="4:7" s="7" customFormat="1" ht="18" customHeight="1">
      <c r="D159" s="27"/>
      <c r="E159" s="6"/>
      <c r="F159" s="6"/>
      <c r="G159" s="6"/>
    </row>
    <row r="160" spans="4:7" s="7" customFormat="1" ht="18" customHeight="1">
      <c r="D160" s="27"/>
      <c r="E160" s="6"/>
      <c r="F160" s="6"/>
      <c r="G160" s="6"/>
    </row>
    <row r="161" spans="4:7" s="7" customFormat="1" ht="18" customHeight="1">
      <c r="D161" s="27"/>
      <c r="E161" s="6"/>
      <c r="F161" s="6"/>
      <c r="G161" s="6"/>
    </row>
    <row r="162" spans="4:7" s="7" customFormat="1" ht="18" customHeight="1">
      <c r="D162" s="27"/>
      <c r="E162" s="6"/>
      <c r="F162" s="6"/>
      <c r="G162" s="6"/>
    </row>
    <row r="163" spans="4:7" s="7" customFormat="1" ht="18" customHeight="1">
      <c r="D163" s="27"/>
      <c r="E163" s="6"/>
      <c r="F163" s="6"/>
      <c r="G163" s="6"/>
    </row>
    <row r="164" spans="4:7" s="7" customFormat="1" ht="18" customHeight="1">
      <c r="D164" s="27"/>
      <c r="E164" s="6"/>
      <c r="F164" s="6"/>
      <c r="G164" s="6"/>
    </row>
    <row r="165" spans="4:7" s="7" customFormat="1" ht="18" customHeight="1">
      <c r="D165" s="27"/>
      <c r="E165" s="6"/>
      <c r="F165" s="6"/>
      <c r="G165" s="6"/>
    </row>
    <row r="166" spans="4:7" s="7" customFormat="1" ht="18" customHeight="1">
      <c r="D166" s="27"/>
      <c r="E166" s="6"/>
      <c r="F166" s="6"/>
      <c r="G166" s="6"/>
    </row>
    <row r="167" spans="4:7" s="7" customFormat="1" ht="18" customHeight="1">
      <c r="D167" s="27"/>
      <c r="E167" s="6"/>
      <c r="F167" s="6"/>
      <c r="G167" s="6"/>
    </row>
    <row r="168" spans="4:7" s="7" customFormat="1" ht="18" customHeight="1">
      <c r="D168" s="27"/>
      <c r="E168" s="6"/>
      <c r="F168" s="6"/>
      <c r="G168" s="6"/>
    </row>
    <row r="169" spans="4:7" s="7" customFormat="1" ht="18" customHeight="1">
      <c r="D169" s="27"/>
      <c r="E169" s="6"/>
      <c r="F169" s="6"/>
      <c r="G169" s="6"/>
    </row>
    <row r="170" spans="4:7" s="7" customFormat="1" ht="18" customHeight="1">
      <c r="D170" s="27"/>
      <c r="E170" s="6"/>
      <c r="F170" s="6"/>
      <c r="G170" s="6"/>
    </row>
    <row r="171" spans="4:7" s="7" customFormat="1" ht="18" customHeight="1">
      <c r="D171" s="27"/>
      <c r="E171" s="6"/>
      <c r="F171" s="6"/>
      <c r="G171" s="6"/>
    </row>
    <row r="172" spans="4:7" s="7" customFormat="1" ht="18" customHeight="1">
      <c r="D172" s="27"/>
      <c r="E172" s="6"/>
      <c r="F172" s="6"/>
      <c r="G172" s="6"/>
    </row>
    <row r="173" spans="4:7" s="7" customFormat="1" ht="18" customHeight="1">
      <c r="D173" s="27"/>
      <c r="E173" s="6"/>
      <c r="F173" s="6"/>
      <c r="G173" s="6"/>
    </row>
    <row r="174" spans="4:7" s="7" customFormat="1" ht="18" customHeight="1">
      <c r="D174" s="27"/>
      <c r="E174" s="6"/>
      <c r="F174" s="6"/>
      <c r="G174" s="6"/>
    </row>
    <row r="175" spans="4:7" s="7" customFormat="1" ht="18" customHeight="1">
      <c r="D175" s="27"/>
      <c r="E175" s="6"/>
      <c r="F175" s="6"/>
      <c r="G175" s="6"/>
    </row>
    <row r="176" spans="4:7" s="7" customFormat="1" ht="18" customHeight="1">
      <c r="D176" s="27"/>
      <c r="E176" s="6"/>
      <c r="F176" s="6"/>
      <c r="G176" s="6"/>
    </row>
    <row r="177" spans="4:7" s="7" customFormat="1" ht="18" customHeight="1">
      <c r="D177" s="27"/>
      <c r="E177" s="6"/>
      <c r="F177" s="6"/>
      <c r="G177" s="6"/>
    </row>
    <row r="178" spans="4:7" s="7" customFormat="1" ht="18" customHeight="1">
      <c r="D178" s="27"/>
      <c r="E178" s="6"/>
      <c r="F178" s="6"/>
      <c r="G178" s="6"/>
    </row>
    <row r="179" spans="4:7" s="7" customFormat="1" ht="18" customHeight="1">
      <c r="D179" s="27"/>
      <c r="E179" s="6"/>
      <c r="F179" s="6"/>
      <c r="G179" s="6"/>
    </row>
    <row r="180" spans="4:7" s="7" customFormat="1" ht="18" customHeight="1">
      <c r="D180" s="27"/>
      <c r="E180" s="6"/>
      <c r="F180" s="6"/>
      <c r="G180" s="6"/>
    </row>
    <row r="181" spans="4:7" s="7" customFormat="1" ht="18" customHeight="1">
      <c r="D181" s="27"/>
      <c r="E181" s="6"/>
      <c r="F181" s="6"/>
      <c r="G181" s="6"/>
    </row>
    <row r="182" spans="4:7" s="7" customFormat="1" ht="18" customHeight="1">
      <c r="D182" s="27"/>
      <c r="E182" s="6"/>
      <c r="F182" s="6"/>
      <c r="G182" s="6"/>
    </row>
    <row r="183" spans="4:7" s="7" customFormat="1" ht="18" customHeight="1">
      <c r="D183" s="27"/>
      <c r="E183" s="6"/>
      <c r="F183" s="6"/>
      <c r="G183" s="6"/>
    </row>
    <row r="184" spans="4:7" s="7" customFormat="1" ht="18" customHeight="1">
      <c r="D184" s="27"/>
      <c r="E184" s="6"/>
      <c r="F184" s="6"/>
      <c r="G184" s="6"/>
    </row>
    <row r="185" spans="4:7" s="7" customFormat="1" ht="18" customHeight="1">
      <c r="D185" s="27"/>
      <c r="E185" s="6"/>
      <c r="F185" s="6"/>
      <c r="G185" s="6"/>
    </row>
    <row r="186" spans="4:7" s="7" customFormat="1" ht="18" customHeight="1">
      <c r="D186" s="27"/>
      <c r="E186" s="6"/>
      <c r="F186" s="6"/>
      <c r="G186" s="6"/>
    </row>
    <row r="187" spans="4:7" s="7" customFormat="1" ht="18" customHeight="1">
      <c r="D187" s="27"/>
      <c r="E187" s="6"/>
      <c r="F187" s="6"/>
      <c r="G187" s="6"/>
    </row>
    <row r="188" spans="4:7" s="7" customFormat="1" ht="18" customHeight="1">
      <c r="D188" s="27"/>
      <c r="E188" s="6"/>
      <c r="F188" s="6"/>
      <c r="G188" s="6"/>
    </row>
    <row r="189" spans="4:7" s="7" customFormat="1" ht="18" customHeight="1">
      <c r="D189" s="27"/>
      <c r="E189" s="6"/>
      <c r="F189" s="6"/>
      <c r="G189" s="6"/>
    </row>
    <row r="190" spans="4:7" s="7" customFormat="1" ht="18" customHeight="1">
      <c r="D190" s="27"/>
      <c r="E190" s="6"/>
      <c r="F190" s="6"/>
      <c r="G190" s="6"/>
    </row>
    <row r="191" spans="4:7" s="7" customFormat="1" ht="18" customHeight="1">
      <c r="D191" s="27"/>
      <c r="E191" s="6"/>
      <c r="F191" s="6"/>
      <c r="G191" s="6"/>
    </row>
    <row r="192" spans="4:7" s="7" customFormat="1" ht="18" customHeight="1">
      <c r="D192" s="27"/>
      <c r="E192" s="6"/>
      <c r="F192" s="6"/>
      <c r="G192" s="6"/>
    </row>
    <row r="193" spans="4:7" s="7" customFormat="1" ht="18" customHeight="1">
      <c r="D193" s="27"/>
      <c r="E193" s="6"/>
      <c r="F193" s="6"/>
      <c r="G193" s="6"/>
    </row>
    <row r="194" spans="4:7" s="7" customFormat="1" ht="18" customHeight="1">
      <c r="D194" s="27"/>
      <c r="E194" s="6"/>
      <c r="F194" s="6"/>
      <c r="G194" s="6"/>
    </row>
    <row r="195" spans="4:7" s="7" customFormat="1" ht="18" customHeight="1">
      <c r="D195" s="27"/>
      <c r="E195" s="6"/>
      <c r="F195" s="6"/>
      <c r="G195" s="6"/>
    </row>
    <row r="196" spans="4:7" s="7" customFormat="1" ht="18" customHeight="1">
      <c r="D196" s="27"/>
      <c r="E196" s="6"/>
      <c r="F196" s="6"/>
      <c r="G196" s="6"/>
    </row>
    <row r="197" spans="4:7" s="7" customFormat="1" ht="18" customHeight="1">
      <c r="D197" s="27"/>
      <c r="E197" s="6"/>
      <c r="F197" s="6"/>
      <c r="G197" s="6"/>
    </row>
    <row r="198" spans="4:7" s="7" customFormat="1" ht="18" customHeight="1">
      <c r="D198" s="27"/>
      <c r="E198" s="6"/>
      <c r="F198" s="6"/>
      <c r="G198" s="6"/>
    </row>
    <row r="199" spans="4:7" s="7" customFormat="1" ht="18" customHeight="1">
      <c r="D199" s="27"/>
      <c r="E199" s="6"/>
      <c r="F199" s="6"/>
      <c r="G199" s="6"/>
    </row>
    <row r="200" spans="4:7" s="7" customFormat="1" ht="18" customHeight="1">
      <c r="D200" s="27"/>
      <c r="E200" s="6"/>
      <c r="F200" s="6"/>
      <c r="G200" s="6"/>
    </row>
    <row r="201" spans="4:7" s="7" customFormat="1" ht="18" customHeight="1">
      <c r="D201" s="27"/>
      <c r="E201" s="6"/>
      <c r="F201" s="6"/>
      <c r="G201" s="6"/>
    </row>
    <row r="202" spans="4:7" s="7" customFormat="1" ht="18" customHeight="1">
      <c r="D202" s="27"/>
      <c r="E202" s="6"/>
      <c r="F202" s="6"/>
      <c r="G202" s="6"/>
    </row>
    <row r="203" spans="4:7" s="7" customFormat="1" ht="18" customHeight="1">
      <c r="D203" s="27"/>
      <c r="E203" s="6"/>
      <c r="F203" s="6"/>
      <c r="G203" s="6"/>
    </row>
    <row r="204" spans="4:7" s="7" customFormat="1" ht="18" customHeight="1">
      <c r="D204" s="27"/>
      <c r="E204" s="6"/>
      <c r="F204" s="6"/>
      <c r="G204" s="6"/>
    </row>
    <row r="205" spans="4:7" s="7" customFormat="1" ht="18" customHeight="1">
      <c r="D205" s="27"/>
      <c r="E205" s="6"/>
      <c r="F205" s="6"/>
      <c r="G205" s="6"/>
    </row>
    <row r="206" spans="4:7" s="7" customFormat="1" ht="18" customHeight="1">
      <c r="D206" s="27"/>
      <c r="E206" s="6"/>
      <c r="F206" s="6"/>
      <c r="G206" s="6"/>
    </row>
    <row r="207" spans="4:7" s="7" customFormat="1" ht="18" customHeight="1">
      <c r="D207" s="27"/>
      <c r="E207" s="6"/>
      <c r="F207" s="6"/>
      <c r="G207" s="6"/>
    </row>
    <row r="208" spans="4:7" s="7" customFormat="1" ht="18" customHeight="1">
      <c r="D208" s="27"/>
      <c r="E208" s="6"/>
      <c r="F208" s="6"/>
      <c r="G208" s="6"/>
    </row>
    <row r="209" spans="4:7" s="7" customFormat="1" ht="18" customHeight="1">
      <c r="D209" s="27"/>
      <c r="E209" s="6"/>
      <c r="F209" s="6"/>
      <c r="G209" s="6"/>
    </row>
    <row r="210" spans="4:7" s="7" customFormat="1" ht="18" customHeight="1">
      <c r="D210" s="27"/>
      <c r="E210" s="6"/>
      <c r="F210" s="6"/>
      <c r="G210" s="6"/>
    </row>
    <row r="211" spans="4:7" s="7" customFormat="1" ht="18" customHeight="1">
      <c r="D211" s="27"/>
      <c r="E211" s="6"/>
      <c r="F211" s="6"/>
      <c r="G211" s="6"/>
    </row>
    <row r="212" spans="4:7" s="7" customFormat="1" ht="18" customHeight="1">
      <c r="D212" s="27"/>
      <c r="E212" s="6"/>
      <c r="F212" s="6"/>
      <c r="G212" s="6"/>
    </row>
    <row r="213" spans="4:7" s="7" customFormat="1" ht="18" customHeight="1">
      <c r="D213" s="27"/>
      <c r="E213" s="6"/>
      <c r="F213" s="6"/>
      <c r="G213" s="6"/>
    </row>
    <row r="214" spans="4:7" s="7" customFormat="1" ht="18" customHeight="1">
      <c r="D214" s="27"/>
      <c r="E214" s="6"/>
      <c r="F214" s="6"/>
      <c r="G214" s="6"/>
    </row>
    <row r="215" spans="4:7" s="7" customFormat="1" ht="18" customHeight="1">
      <c r="D215" s="27"/>
      <c r="E215" s="6"/>
      <c r="F215" s="6"/>
      <c r="G215" s="6"/>
    </row>
    <row r="216" spans="4:7" s="7" customFormat="1" ht="18" customHeight="1">
      <c r="D216" s="27"/>
      <c r="E216" s="6"/>
      <c r="F216" s="6"/>
      <c r="G216" s="6"/>
    </row>
    <row r="217" spans="4:7" s="7" customFormat="1" ht="18" customHeight="1">
      <c r="D217" s="27"/>
      <c r="E217" s="6"/>
      <c r="F217" s="6"/>
      <c r="G217" s="6"/>
    </row>
    <row r="218" spans="4:7" s="7" customFormat="1" ht="18" customHeight="1">
      <c r="D218" s="27"/>
      <c r="E218" s="6"/>
      <c r="F218" s="6"/>
      <c r="G218" s="6"/>
    </row>
    <row r="219" spans="4:7" s="7" customFormat="1" ht="18" customHeight="1">
      <c r="D219" s="27"/>
      <c r="E219" s="6"/>
      <c r="F219" s="6"/>
      <c r="G219" s="6"/>
    </row>
    <row r="220" spans="4:7" s="7" customFormat="1" ht="18" customHeight="1">
      <c r="D220" s="27"/>
      <c r="E220" s="6"/>
      <c r="F220" s="6"/>
      <c r="G220" s="6"/>
    </row>
    <row r="221" spans="4:7" s="7" customFormat="1" ht="18" customHeight="1">
      <c r="D221" s="27"/>
      <c r="E221" s="6"/>
      <c r="F221" s="6"/>
      <c r="G221" s="6"/>
    </row>
    <row r="222" spans="4:7" s="7" customFormat="1" ht="18" customHeight="1">
      <c r="D222" s="27"/>
      <c r="E222" s="6"/>
      <c r="F222" s="6"/>
      <c r="G222" s="6"/>
    </row>
    <row r="223" spans="4:7" s="7" customFormat="1" ht="18" customHeight="1">
      <c r="D223" s="27"/>
      <c r="E223" s="6"/>
      <c r="F223" s="6"/>
      <c r="G223" s="6"/>
    </row>
    <row r="224" spans="4:7" s="7" customFormat="1" ht="18" customHeight="1">
      <c r="D224" s="27"/>
      <c r="E224" s="6"/>
      <c r="F224" s="6"/>
      <c r="G224" s="6"/>
    </row>
    <row r="225" spans="4:7" s="7" customFormat="1" ht="18" customHeight="1">
      <c r="D225" s="27"/>
      <c r="E225" s="6"/>
      <c r="F225" s="6"/>
      <c r="G225" s="6"/>
    </row>
    <row r="226" spans="4:7" s="7" customFormat="1" ht="18" customHeight="1">
      <c r="D226" s="27"/>
      <c r="E226" s="6"/>
      <c r="F226" s="6"/>
      <c r="G226" s="6"/>
    </row>
    <row r="227" spans="4:7" s="7" customFormat="1" ht="18" customHeight="1">
      <c r="D227" s="27"/>
      <c r="E227" s="6"/>
      <c r="F227" s="6"/>
      <c r="G227" s="6"/>
    </row>
    <row r="228" spans="4:7" s="7" customFormat="1" ht="18" customHeight="1">
      <c r="D228" s="27"/>
      <c r="E228" s="6"/>
      <c r="F228" s="6"/>
      <c r="G228" s="6"/>
    </row>
    <row r="229" spans="4:7" s="7" customFormat="1" ht="18" customHeight="1">
      <c r="D229" s="27"/>
      <c r="E229" s="6"/>
      <c r="F229" s="6"/>
      <c r="G229" s="6"/>
    </row>
    <row r="230" spans="4:7" s="7" customFormat="1" ht="18" customHeight="1">
      <c r="D230" s="27"/>
      <c r="E230" s="6"/>
      <c r="F230" s="6"/>
      <c r="G230" s="6"/>
    </row>
    <row r="231" spans="4:7" s="7" customFormat="1" ht="18" customHeight="1">
      <c r="D231" s="27"/>
      <c r="E231" s="6"/>
      <c r="F231" s="6"/>
      <c r="G231" s="6"/>
    </row>
    <row r="232" spans="4:7" s="7" customFormat="1" ht="18" customHeight="1">
      <c r="D232" s="27"/>
      <c r="E232" s="6"/>
      <c r="F232" s="6"/>
      <c r="G232" s="6"/>
    </row>
    <row r="233" spans="4:7" s="7" customFormat="1" ht="18" customHeight="1">
      <c r="D233" s="27"/>
      <c r="E233" s="6"/>
      <c r="F233" s="6"/>
      <c r="G233" s="6"/>
    </row>
    <row r="234" spans="4:7" s="7" customFormat="1" ht="18" customHeight="1">
      <c r="D234" s="27"/>
      <c r="E234" s="6"/>
      <c r="F234" s="6"/>
      <c r="G234" s="6"/>
    </row>
    <row r="235" spans="4:7" s="7" customFormat="1" ht="18" customHeight="1">
      <c r="D235" s="27"/>
      <c r="E235" s="6"/>
      <c r="F235" s="6"/>
      <c r="G235" s="6"/>
    </row>
    <row r="236" spans="4:7" s="7" customFormat="1" ht="18" customHeight="1">
      <c r="D236" s="27"/>
      <c r="E236" s="6"/>
      <c r="F236" s="6"/>
      <c r="G236" s="6"/>
    </row>
    <row r="237" spans="4:7" s="7" customFormat="1" ht="18" customHeight="1">
      <c r="D237" s="27"/>
      <c r="E237" s="6"/>
      <c r="F237" s="6"/>
      <c r="G237" s="6"/>
    </row>
    <row r="238" spans="4:7" s="7" customFormat="1" ht="18" customHeight="1">
      <c r="D238" s="27"/>
      <c r="E238" s="6"/>
      <c r="F238" s="6"/>
      <c r="G238" s="6"/>
    </row>
    <row r="239" spans="4:7" s="7" customFormat="1" ht="18" customHeight="1">
      <c r="D239" s="27"/>
      <c r="E239" s="6"/>
      <c r="F239" s="6"/>
      <c r="G239" s="6"/>
    </row>
    <row r="240" spans="4:7" s="7" customFormat="1" ht="18" customHeight="1">
      <c r="D240" s="27"/>
      <c r="E240" s="6"/>
      <c r="F240" s="6"/>
      <c r="G240" s="6"/>
    </row>
  </sheetData>
  <mergeCells count="4">
    <mergeCell ref="A1:D1"/>
    <mergeCell ref="A3:D3"/>
    <mergeCell ref="A6:D6"/>
    <mergeCell ref="A5:D5"/>
  </mergeCells>
  <printOptions horizontalCentered="1"/>
  <pageMargins left="0.45" right="0.78" top="1.63" bottom="0.47" header="0.38" footer="0.2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9.140625" defaultRowHeight="18" customHeight="1"/>
  <cols>
    <col min="1" max="1" width="15.28125" style="7" customWidth="1"/>
    <col min="2" max="2" width="24.421875" style="7" bestFit="1" customWidth="1"/>
    <col min="3" max="3" width="19.7109375" style="7" customWidth="1"/>
    <col min="4" max="4" width="2.8515625" style="6" customWidth="1"/>
    <col min="5" max="5" width="11.28125" style="6" customWidth="1"/>
    <col min="6" max="6" width="25.7109375" style="6" customWidth="1"/>
    <col min="7" max="7" width="29.00390625" style="6" customWidth="1"/>
    <col min="8" max="8" width="2.421875" style="7" customWidth="1"/>
    <col min="9" max="9" width="11.421875" style="7" customWidth="1"/>
    <col min="10" max="27" width="8.00390625" style="7" customWidth="1"/>
    <col min="28" max="28" width="7.8515625" style="7" customWidth="1"/>
    <col min="29" max="29" width="9.57421875" style="7" customWidth="1"/>
    <col min="30" max="31" width="8.00390625" style="7" customWidth="1"/>
    <col min="32" max="32" width="6.8515625" style="7" customWidth="1"/>
    <col min="33" max="16384" width="8.00390625" style="7" customWidth="1"/>
  </cols>
  <sheetData>
    <row r="1" ht="18" customHeight="1">
      <c r="A1" s="7" t="s">
        <v>1</v>
      </c>
    </row>
    <row r="2" ht="15" customHeight="1">
      <c r="A2" s="7" t="s">
        <v>282</v>
      </c>
    </row>
    <row r="3" ht="18" customHeight="1" hidden="1"/>
    <row r="4" ht="18" customHeight="1">
      <c r="A4" s="637">
        <v>39068</v>
      </c>
    </row>
    <row r="5" spans="1:9" ht="69.75" customHeight="1" thickBot="1">
      <c r="A5" s="647" t="s">
        <v>283</v>
      </c>
      <c r="B5" s="647" t="s">
        <v>284</v>
      </c>
      <c r="C5" s="647" t="s">
        <v>285</v>
      </c>
      <c r="D5" s="648"/>
      <c r="E5" s="648" t="s">
        <v>286</v>
      </c>
      <c r="F5" s="648" t="s">
        <v>287</v>
      </c>
      <c r="G5" s="648" t="s">
        <v>288</v>
      </c>
      <c r="H5" s="647"/>
      <c r="I5" s="647" t="s">
        <v>289</v>
      </c>
    </row>
    <row r="6" spans="1:9" ht="18" customHeight="1" thickTop="1">
      <c r="A6" s="98">
        <v>11</v>
      </c>
      <c r="B6" s="7" t="s">
        <v>290</v>
      </c>
      <c r="C6" s="7" t="s">
        <v>291</v>
      </c>
      <c r="E6" s="635">
        <v>47</v>
      </c>
      <c r="F6" s="6" t="s">
        <v>292</v>
      </c>
      <c r="G6" s="6" t="s">
        <v>293</v>
      </c>
      <c r="I6" s="7" t="s">
        <v>27</v>
      </c>
    </row>
    <row r="7" spans="1:9" ht="18" customHeight="1">
      <c r="A7" s="98">
        <v>12</v>
      </c>
      <c r="B7" s="7" t="s">
        <v>294</v>
      </c>
      <c r="C7" s="7" t="s">
        <v>291</v>
      </c>
      <c r="E7" s="635">
        <v>43</v>
      </c>
      <c r="F7" s="6" t="s">
        <v>295</v>
      </c>
      <c r="G7" s="6" t="s">
        <v>296</v>
      </c>
      <c r="I7" s="7" t="s">
        <v>27</v>
      </c>
    </row>
    <row r="8" spans="1:9" ht="18" customHeight="1">
      <c r="A8" s="98">
        <v>19</v>
      </c>
      <c r="B8" s="7" t="s">
        <v>294</v>
      </c>
      <c r="C8" s="7" t="s">
        <v>291</v>
      </c>
      <c r="E8" s="635">
        <v>43</v>
      </c>
      <c r="F8" s="6" t="s">
        <v>292</v>
      </c>
      <c r="G8" s="6" t="s">
        <v>296</v>
      </c>
      <c r="I8" s="7" t="s">
        <v>27</v>
      </c>
    </row>
    <row r="9" spans="1:9" ht="18" customHeight="1">
      <c r="A9" s="98">
        <v>20</v>
      </c>
      <c r="B9" s="7" t="s">
        <v>294</v>
      </c>
      <c r="C9" s="7" t="s">
        <v>291</v>
      </c>
      <c r="E9" s="635">
        <v>43</v>
      </c>
      <c r="F9" s="6" t="s">
        <v>295</v>
      </c>
      <c r="G9" s="6" t="s">
        <v>296</v>
      </c>
      <c r="I9" s="7" t="s">
        <v>27</v>
      </c>
    </row>
    <row r="10" spans="1:9" ht="18" customHeight="1" hidden="1">
      <c r="A10" s="98">
        <v>23</v>
      </c>
      <c r="B10" s="7" t="s">
        <v>294</v>
      </c>
      <c r="C10" s="7" t="s">
        <v>291</v>
      </c>
      <c r="E10" s="635">
        <v>43</v>
      </c>
      <c r="F10" s="6" t="s">
        <v>295</v>
      </c>
      <c r="G10" s="6" t="s">
        <v>296</v>
      </c>
      <c r="I10" s="7" t="s">
        <v>27</v>
      </c>
    </row>
    <row r="11" spans="1:9" ht="18" customHeight="1" hidden="1">
      <c r="A11" s="98">
        <v>29</v>
      </c>
      <c r="B11" s="7" t="s">
        <v>297</v>
      </c>
      <c r="C11" s="7" t="s">
        <v>291</v>
      </c>
      <c r="E11" s="635">
        <v>44</v>
      </c>
      <c r="F11" s="6" t="s">
        <v>292</v>
      </c>
      <c r="G11" s="6" t="s">
        <v>296</v>
      </c>
      <c r="I11" s="7" t="s">
        <v>27</v>
      </c>
    </row>
    <row r="12" spans="1:9" ht="18" customHeight="1">
      <c r="A12" s="98">
        <v>30</v>
      </c>
      <c r="B12" s="7" t="s">
        <v>299</v>
      </c>
      <c r="C12" s="7" t="s">
        <v>300</v>
      </c>
      <c r="E12" s="635">
        <v>40</v>
      </c>
      <c r="F12" s="6" t="s">
        <v>292</v>
      </c>
      <c r="G12" s="6" t="s">
        <v>296</v>
      </c>
      <c r="I12" s="7" t="s">
        <v>27</v>
      </c>
    </row>
    <row r="13" spans="1:9" ht="18" customHeight="1">
      <c r="A13" s="98">
        <v>44</v>
      </c>
      <c r="B13" s="7" t="s">
        <v>301</v>
      </c>
      <c r="C13" s="7" t="s">
        <v>302</v>
      </c>
      <c r="E13" s="635">
        <v>36</v>
      </c>
      <c r="F13" s="6" t="s">
        <v>295</v>
      </c>
      <c r="G13" s="6" t="s">
        <v>303</v>
      </c>
      <c r="I13" s="7" t="s">
        <v>27</v>
      </c>
    </row>
    <row r="14" spans="1:9" ht="18" customHeight="1">
      <c r="A14" s="98">
        <v>45</v>
      </c>
      <c r="B14" s="7" t="s">
        <v>290</v>
      </c>
      <c r="C14" s="7" t="s">
        <v>291</v>
      </c>
      <c r="E14" s="635">
        <v>43</v>
      </c>
      <c r="F14" s="6" t="s">
        <v>292</v>
      </c>
      <c r="G14" s="6" t="s">
        <v>296</v>
      </c>
      <c r="I14" s="7" t="s">
        <v>298</v>
      </c>
    </row>
    <row r="15" spans="1:9" ht="18" customHeight="1">
      <c r="A15" s="98">
        <v>46</v>
      </c>
      <c r="B15" s="7" t="s">
        <v>290</v>
      </c>
      <c r="C15" s="7" t="s">
        <v>291</v>
      </c>
      <c r="E15" s="635">
        <v>43</v>
      </c>
      <c r="F15" s="6" t="s">
        <v>292</v>
      </c>
      <c r="G15" s="6" t="s">
        <v>296</v>
      </c>
      <c r="I15" s="7" t="s">
        <v>298</v>
      </c>
    </row>
    <row r="16" spans="1:9" ht="18" customHeight="1">
      <c r="A16" s="98">
        <v>50</v>
      </c>
      <c r="B16" s="7" t="s">
        <v>299</v>
      </c>
      <c r="C16" s="7" t="s">
        <v>291</v>
      </c>
      <c r="E16" s="635">
        <v>43</v>
      </c>
      <c r="F16" s="6" t="s">
        <v>292</v>
      </c>
      <c r="G16" s="6" t="s">
        <v>296</v>
      </c>
      <c r="I16" s="7" t="s">
        <v>298</v>
      </c>
    </row>
    <row r="17" spans="1:9" ht="18" customHeight="1">
      <c r="A17" s="98">
        <v>53</v>
      </c>
      <c r="B17" s="7" t="s">
        <v>304</v>
      </c>
      <c r="C17" s="7" t="s">
        <v>300</v>
      </c>
      <c r="E17" s="635">
        <v>40</v>
      </c>
      <c r="F17" s="6" t="s">
        <v>292</v>
      </c>
      <c r="G17" s="6" t="s">
        <v>296</v>
      </c>
      <c r="I17" s="7" t="s">
        <v>298</v>
      </c>
    </row>
    <row r="18" spans="1:9" ht="18" customHeight="1">
      <c r="A18" s="98">
        <v>63</v>
      </c>
      <c r="B18" s="7" t="s">
        <v>290</v>
      </c>
      <c r="C18" s="7" t="s">
        <v>291</v>
      </c>
      <c r="E18" s="635">
        <v>43</v>
      </c>
      <c r="F18" s="6" t="s">
        <v>292</v>
      </c>
      <c r="G18" s="6" t="s">
        <v>296</v>
      </c>
      <c r="I18" s="7" t="s">
        <v>298</v>
      </c>
    </row>
    <row r="19" spans="1:9" ht="18" customHeight="1">
      <c r="A19" s="98">
        <v>67</v>
      </c>
      <c r="B19" s="7" t="s">
        <v>290</v>
      </c>
      <c r="C19" s="7" t="s">
        <v>291</v>
      </c>
      <c r="E19" s="635">
        <v>43</v>
      </c>
      <c r="F19" s="6" t="s">
        <v>292</v>
      </c>
      <c r="G19" s="6" t="s">
        <v>296</v>
      </c>
      <c r="I19" s="7" t="s">
        <v>298</v>
      </c>
    </row>
    <row r="20" spans="1:9" ht="18" customHeight="1">
      <c r="A20" s="98">
        <v>70</v>
      </c>
      <c r="B20" s="7" t="s">
        <v>305</v>
      </c>
      <c r="C20" s="7" t="s">
        <v>300</v>
      </c>
      <c r="E20" s="635">
        <v>40</v>
      </c>
      <c r="F20" s="6" t="s">
        <v>292</v>
      </c>
      <c r="G20" s="6" t="s">
        <v>296</v>
      </c>
      <c r="I20" s="7" t="s">
        <v>298</v>
      </c>
    </row>
    <row r="21" spans="1:9" ht="18" customHeight="1">
      <c r="A21" s="98">
        <v>73</v>
      </c>
      <c r="B21" s="7" t="s">
        <v>305</v>
      </c>
      <c r="C21" s="7" t="s">
        <v>300</v>
      </c>
      <c r="E21" s="635">
        <v>40</v>
      </c>
      <c r="F21" s="6" t="s">
        <v>292</v>
      </c>
      <c r="G21" s="6" t="s">
        <v>296</v>
      </c>
      <c r="I21" s="7" t="s">
        <v>298</v>
      </c>
    </row>
    <row r="22" spans="1:9" ht="18" customHeight="1">
      <c r="A22" s="98">
        <v>75</v>
      </c>
      <c r="B22" s="7" t="s">
        <v>305</v>
      </c>
      <c r="C22" s="7" t="s">
        <v>300</v>
      </c>
      <c r="E22" s="635">
        <v>40</v>
      </c>
      <c r="F22" s="6" t="s">
        <v>292</v>
      </c>
      <c r="G22" s="6" t="s">
        <v>296</v>
      </c>
      <c r="I22" s="7" t="s">
        <v>298</v>
      </c>
    </row>
    <row r="23" spans="1:9" ht="18" customHeight="1">
      <c r="A23" s="98">
        <v>76</v>
      </c>
      <c r="B23" s="7" t="s">
        <v>305</v>
      </c>
      <c r="C23" s="7" t="s">
        <v>300</v>
      </c>
      <c r="E23" s="635">
        <v>40</v>
      </c>
      <c r="F23" s="6" t="s">
        <v>292</v>
      </c>
      <c r="G23" s="6" t="s">
        <v>296</v>
      </c>
      <c r="I23" s="7" t="s">
        <v>298</v>
      </c>
    </row>
    <row r="24" spans="1:9" ht="18" customHeight="1">
      <c r="A24" s="98">
        <v>79</v>
      </c>
      <c r="B24" s="7" t="s">
        <v>305</v>
      </c>
      <c r="C24" s="7" t="s">
        <v>306</v>
      </c>
      <c r="E24" s="635">
        <v>40</v>
      </c>
      <c r="F24" s="6" t="s">
        <v>292</v>
      </c>
      <c r="G24" s="6" t="s">
        <v>296</v>
      </c>
      <c r="I24" s="7" t="s">
        <v>298</v>
      </c>
    </row>
    <row r="25" spans="1:9" ht="18" customHeight="1">
      <c r="A25" s="98">
        <v>80</v>
      </c>
      <c r="B25" s="7" t="s">
        <v>305</v>
      </c>
      <c r="C25" s="7" t="s">
        <v>306</v>
      </c>
      <c r="E25" s="635">
        <v>46</v>
      </c>
      <c r="F25" s="6" t="s">
        <v>292</v>
      </c>
      <c r="G25" s="6" t="s">
        <v>347</v>
      </c>
      <c r="I25" s="7" t="s">
        <v>298</v>
      </c>
    </row>
    <row r="26" spans="1:9" ht="18" customHeight="1">
      <c r="A26" s="98">
        <v>92</v>
      </c>
      <c r="B26" s="7" t="s">
        <v>305</v>
      </c>
      <c r="C26" s="7" t="s">
        <v>306</v>
      </c>
      <c r="E26" s="635">
        <v>57</v>
      </c>
      <c r="F26" s="6" t="s">
        <v>292</v>
      </c>
      <c r="G26" s="6" t="s">
        <v>348</v>
      </c>
      <c r="I26" s="7" t="s">
        <v>298</v>
      </c>
    </row>
    <row r="27" spans="1:9" ht="18" customHeight="1">
      <c r="A27" s="98">
        <v>94</v>
      </c>
      <c r="B27" s="7" t="s">
        <v>305</v>
      </c>
      <c r="C27" s="7" t="s">
        <v>306</v>
      </c>
      <c r="E27" s="635">
        <v>57</v>
      </c>
      <c r="F27" s="6" t="s">
        <v>292</v>
      </c>
      <c r="G27" s="6" t="s">
        <v>348</v>
      </c>
      <c r="I27" s="7" t="s">
        <v>298</v>
      </c>
    </row>
    <row r="28" spans="1:5" ht="18" customHeight="1">
      <c r="A28" s="98"/>
      <c r="C28" s="866"/>
      <c r="E28" s="635"/>
    </row>
    <row r="29" spans="1:5" ht="18" customHeight="1">
      <c r="A29" s="98"/>
      <c r="E29" s="635"/>
    </row>
    <row r="30" ht="18" customHeight="1">
      <c r="A30" s="98"/>
    </row>
    <row r="31" ht="18" customHeight="1">
      <c r="A31" s="98"/>
    </row>
    <row r="32" ht="18" customHeight="1">
      <c r="A32" s="98"/>
    </row>
    <row r="33" ht="18" customHeight="1">
      <c r="A33" s="98"/>
    </row>
    <row r="34" ht="18" customHeight="1">
      <c r="A34" s="98"/>
    </row>
    <row r="35" ht="18" customHeight="1">
      <c r="A35" s="98"/>
    </row>
    <row r="36" ht="18" customHeight="1">
      <c r="A36" s="98"/>
    </row>
    <row r="37" ht="18" customHeight="1">
      <c r="A37" s="98"/>
    </row>
    <row r="38" ht="18" customHeight="1">
      <c r="A38" s="98"/>
    </row>
    <row r="39" ht="18" customHeight="1">
      <c r="A39" s="98"/>
    </row>
    <row r="40" ht="18" customHeight="1">
      <c r="A40" s="98"/>
    </row>
    <row r="41" ht="18" customHeight="1">
      <c r="A41" s="98"/>
    </row>
    <row r="42" ht="18" customHeight="1">
      <c r="A42" s="98"/>
    </row>
    <row r="43" ht="18" customHeight="1">
      <c r="A43" s="98"/>
    </row>
    <row r="44" ht="18" customHeight="1">
      <c r="A44" s="98"/>
    </row>
    <row r="45" ht="18" customHeight="1">
      <c r="A45" s="98"/>
    </row>
    <row r="46" ht="18" customHeight="1">
      <c r="A46" s="98"/>
    </row>
    <row r="47" ht="18" customHeight="1">
      <c r="A47" s="98"/>
    </row>
    <row r="48" ht="18" customHeight="1">
      <c r="A48" s="98"/>
    </row>
    <row r="49" ht="18" customHeight="1">
      <c r="A49" s="98"/>
    </row>
    <row r="50" ht="18" customHeight="1">
      <c r="A50" s="98"/>
    </row>
    <row r="51" ht="18" customHeight="1">
      <c r="A51" s="98"/>
    </row>
    <row r="52" ht="18" customHeight="1">
      <c r="A52" s="98"/>
    </row>
    <row r="53" ht="18" customHeight="1">
      <c r="A53" s="98"/>
    </row>
    <row r="54" ht="18" customHeight="1">
      <c r="A54" s="98"/>
    </row>
    <row r="55" ht="18" customHeight="1">
      <c r="A55" s="98"/>
    </row>
    <row r="56" ht="18" customHeight="1">
      <c r="A56" s="98"/>
    </row>
    <row r="57" ht="18" customHeight="1">
      <c r="A57" s="98"/>
    </row>
    <row r="58" ht="18" customHeight="1">
      <c r="A58" s="98"/>
    </row>
    <row r="59" ht="18" customHeight="1">
      <c r="A59" s="98"/>
    </row>
    <row r="60" ht="18" customHeight="1">
      <c r="A60" s="98"/>
    </row>
  </sheetData>
  <printOptions/>
  <pageMargins left="0.34" right="0.35" top="0.57" bottom="0.47" header="0.38" footer="0.25"/>
  <pageSetup horizontalDpi="600" verticalDpi="600" orientation="portrait" scale="71" r:id="rId1"/>
  <headerFooter alignWithMargins="0">
    <oddHeader>&amp;R&amp;"Arial,Bold"&amp;10Page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28125" style="7" customWidth="1"/>
    <col min="2" max="2" width="2.28125" style="7" customWidth="1"/>
    <col min="3" max="3" width="44.57421875" style="7" customWidth="1"/>
    <col min="4" max="4" width="3.00390625" style="6" customWidth="1"/>
    <col min="5" max="5" width="11.28125" style="6" customWidth="1"/>
    <col min="6" max="6" width="11.57421875" style="6" customWidth="1"/>
    <col min="7" max="7" width="12.28125" style="6" customWidth="1"/>
    <col min="8" max="8" width="12.421875" style="7" bestFit="1" customWidth="1"/>
    <col min="9" max="27" width="8.00390625" style="7" customWidth="1"/>
    <col min="28" max="28" width="7.8515625" style="7" customWidth="1"/>
    <col min="29" max="29" width="9.57421875" style="7" customWidth="1"/>
    <col min="30" max="31" width="8.00390625" style="7" customWidth="1"/>
    <col min="32" max="32" width="6.8515625" style="7" customWidth="1"/>
    <col min="33" max="16384" width="8.00390625" style="7" customWidth="1"/>
  </cols>
  <sheetData>
    <row r="1" spans="1:7" ht="12.75">
      <c r="A1" s="8" t="s">
        <v>22</v>
      </c>
      <c r="B1" s="8"/>
      <c r="C1" s="8"/>
      <c r="D1" s="29"/>
      <c r="E1" s="29"/>
      <c r="F1" s="29"/>
      <c r="G1" s="29"/>
    </row>
    <row r="2" spans="1:7" ht="12.75">
      <c r="A2" s="8" t="s">
        <v>23</v>
      </c>
      <c r="B2" s="8"/>
      <c r="C2" s="8"/>
      <c r="D2" s="29"/>
      <c r="E2" s="29"/>
      <c r="F2" s="29"/>
      <c r="G2" s="29"/>
    </row>
    <row r="3" spans="1:7" ht="12.75">
      <c r="A3" s="30"/>
      <c r="B3" s="8"/>
      <c r="C3" s="8"/>
      <c r="D3" s="29"/>
      <c r="E3" s="29"/>
      <c r="F3" s="29"/>
      <c r="G3" s="29"/>
    </row>
    <row r="4" spans="1:7" ht="12.75">
      <c r="A4" s="8"/>
      <c r="B4" s="8"/>
      <c r="C4" s="8"/>
      <c r="D4" s="29"/>
      <c r="E4" s="29"/>
      <c r="F4" s="29"/>
      <c r="G4" s="29"/>
    </row>
    <row r="5" spans="1:7" ht="12.75">
      <c r="A5" s="8"/>
      <c r="B5" s="8"/>
      <c r="C5" s="8"/>
      <c r="D5" s="29"/>
      <c r="E5" s="29"/>
      <c r="F5" s="29"/>
      <c r="G5" s="29"/>
    </row>
    <row r="6" spans="1:7" s="22" customFormat="1" ht="51" customHeight="1">
      <c r="A6" s="1518" t="s">
        <v>24</v>
      </c>
      <c r="B6" s="1518"/>
      <c r="C6" s="1518"/>
      <c r="D6" s="1518"/>
      <c r="E6" s="1518"/>
      <c r="F6" s="1518"/>
      <c r="G6" s="1518"/>
    </row>
    <row r="7" spans="1:7" s="22" customFormat="1" ht="18">
      <c r="A7" s="19"/>
      <c r="B7" s="19"/>
      <c r="C7" s="19"/>
      <c r="D7" s="31"/>
      <c r="E7" s="31"/>
      <c r="F7" s="31"/>
      <c r="G7" s="31"/>
    </row>
    <row r="8" spans="1:7" s="22" customFormat="1" ht="18">
      <c r="A8" s="1518" t="s">
        <v>25</v>
      </c>
      <c r="B8" s="1518"/>
      <c r="C8" s="1518"/>
      <c r="D8" s="1518"/>
      <c r="E8" s="1518"/>
      <c r="F8" s="1518"/>
      <c r="G8" s="1518"/>
    </row>
    <row r="9" spans="1:8" s="22" customFormat="1" ht="18">
      <c r="A9" s="19"/>
      <c r="B9" s="19"/>
      <c r="C9" s="19"/>
      <c r="D9" s="31"/>
      <c r="E9" s="31"/>
      <c r="F9" s="31"/>
      <c r="G9" s="31"/>
      <c r="H9" s="32"/>
    </row>
    <row r="10" spans="1:7" s="22" customFormat="1" ht="19.5" customHeight="1">
      <c r="A10" s="1520">
        <v>39068</v>
      </c>
      <c r="B10" s="1520"/>
      <c r="C10" s="1520"/>
      <c r="D10" s="1520"/>
      <c r="E10" s="1520"/>
      <c r="F10" s="1520"/>
      <c r="G10" s="1521"/>
    </row>
    <row r="11" spans="1:7" s="22" customFormat="1" ht="19.5" customHeight="1">
      <c r="A11" s="33"/>
      <c r="B11" s="33"/>
      <c r="C11" s="33"/>
      <c r="D11" s="34"/>
      <c r="E11" s="31"/>
      <c r="F11" s="34"/>
      <c r="G11" s="34"/>
    </row>
    <row r="12" spans="1:7" ht="12.75">
      <c r="A12" s="8"/>
      <c r="B12" s="8"/>
      <c r="C12" s="8"/>
      <c r="D12" s="29"/>
      <c r="E12" s="29"/>
      <c r="F12" s="29"/>
      <c r="G12" s="29"/>
    </row>
    <row r="13" spans="1:7" ht="13.5" thickBot="1">
      <c r="A13" s="8"/>
      <c r="B13" s="8"/>
      <c r="C13" s="8"/>
      <c r="D13" s="29"/>
      <c r="E13" s="35" t="s">
        <v>26</v>
      </c>
      <c r="F13" s="35" t="s">
        <v>27</v>
      </c>
      <c r="G13" s="35" t="s">
        <v>28</v>
      </c>
    </row>
    <row r="14" spans="1:7" ht="12.75">
      <c r="A14" s="8"/>
      <c r="B14" s="8"/>
      <c r="C14" s="8"/>
      <c r="D14" s="29"/>
      <c r="E14" s="36"/>
      <c r="F14" s="36"/>
      <c r="G14" s="36"/>
    </row>
    <row r="15" spans="1:7" ht="12.75">
      <c r="A15" s="8"/>
      <c r="B15" s="8">
        <v>1</v>
      </c>
      <c r="C15" s="37" t="s">
        <v>29</v>
      </c>
      <c r="D15" s="29"/>
      <c r="E15" s="36"/>
      <c r="F15" s="36"/>
      <c r="G15" s="36"/>
    </row>
    <row r="16" spans="1:8" ht="21" customHeight="1">
      <c r="A16" s="8"/>
      <c r="B16" s="8"/>
      <c r="C16" s="8" t="s">
        <v>30</v>
      </c>
      <c r="D16" s="29"/>
      <c r="E16" s="36">
        <f>SUM('PEAD REQ'!R23:AE23)</f>
        <v>1897</v>
      </c>
      <c r="F16" s="36">
        <f>SUM('PEAD REQ'!I23:Q23)</f>
        <v>214</v>
      </c>
      <c r="G16" s="36">
        <f>SUM(E16:F16)</f>
        <v>2111</v>
      </c>
      <c r="H16" s="6"/>
    </row>
    <row r="17" spans="1:7" ht="12.75">
      <c r="A17" s="8"/>
      <c r="B17" s="8"/>
      <c r="C17" s="8"/>
      <c r="D17" s="29"/>
      <c r="E17" s="36"/>
      <c r="F17" s="36"/>
      <c r="G17" s="36"/>
    </row>
    <row r="18" spans="1:7" ht="12.75">
      <c r="A18" s="8"/>
      <c r="B18" s="8"/>
      <c r="C18" s="8"/>
      <c r="D18" s="29"/>
      <c r="E18" s="36"/>
      <c r="F18" s="36"/>
      <c r="G18" s="36"/>
    </row>
    <row r="19" spans="1:7" ht="12.75">
      <c r="A19" s="8"/>
      <c r="B19" s="8">
        <v>2</v>
      </c>
      <c r="C19" s="37" t="s">
        <v>31</v>
      </c>
      <c r="D19" s="29"/>
      <c r="E19" s="36"/>
      <c r="F19" s="36"/>
      <c r="G19" s="36"/>
    </row>
    <row r="20" spans="1:8" ht="22.5" customHeight="1">
      <c r="A20" s="8"/>
      <c r="B20" s="8"/>
      <c r="C20" s="8" t="s">
        <v>32</v>
      </c>
      <c r="D20" s="29"/>
      <c r="E20" s="36">
        <f>+E24-E16</f>
        <v>363</v>
      </c>
      <c r="F20" s="36">
        <f>+F24-F16</f>
        <v>29</v>
      </c>
      <c r="G20" s="36">
        <f>+G24-G16</f>
        <v>392</v>
      </c>
      <c r="H20" s="6"/>
    </row>
    <row r="21" spans="1:7" ht="12.75">
      <c r="A21" s="8"/>
      <c r="B21" s="8"/>
      <c r="C21" s="8"/>
      <c r="D21" s="29"/>
      <c r="E21" s="36"/>
      <c r="F21" s="36"/>
      <c r="G21" s="36"/>
    </row>
    <row r="22" spans="1:7" ht="12.75">
      <c r="A22" s="8"/>
      <c r="B22" s="8"/>
      <c r="C22" s="8"/>
      <c r="D22" s="29"/>
      <c r="E22" s="36"/>
      <c r="F22" s="36"/>
      <c r="G22" s="36"/>
    </row>
    <row r="23" spans="1:7" ht="12.75">
      <c r="A23" s="8"/>
      <c r="B23" s="8">
        <v>3</v>
      </c>
      <c r="C23" s="37" t="s">
        <v>33</v>
      </c>
      <c r="D23" s="29"/>
      <c r="E23" s="36"/>
      <c r="F23" s="36"/>
      <c r="G23" s="36"/>
    </row>
    <row r="24" spans="1:32" ht="24.75" customHeight="1">
      <c r="A24" s="8"/>
      <c r="B24" s="8"/>
      <c r="C24" s="8" t="s">
        <v>34</v>
      </c>
      <c r="D24" s="29"/>
      <c r="E24" s="38">
        <f>SUM('DIV EQUP'!I18:V18)</f>
        <v>2260</v>
      </c>
      <c r="F24" s="38">
        <f>SUM('DIV EQUP'!C18:H18)</f>
        <v>243</v>
      </c>
      <c r="G24" s="38">
        <f>SUM(E24:F24)</f>
        <v>2503</v>
      </c>
      <c r="H24" s="15"/>
      <c r="AF24" s="7">
        <f>236-140</f>
        <v>96</v>
      </c>
    </row>
    <row r="25" spans="1:7" ht="12.75">
      <c r="A25" s="8"/>
      <c r="B25" s="8"/>
      <c r="C25" s="8"/>
      <c r="D25" s="29"/>
      <c r="E25" s="36"/>
      <c r="F25" s="36"/>
      <c r="G25" s="36"/>
    </row>
    <row r="26" spans="1:7" ht="12.75">
      <c r="A26" s="8"/>
      <c r="B26" s="8"/>
      <c r="C26" s="8"/>
      <c r="D26" s="29"/>
      <c r="E26" s="36"/>
      <c r="F26" s="36"/>
      <c r="G26" s="36"/>
    </row>
    <row r="27" spans="1:7" ht="12.75">
      <c r="A27" s="8"/>
      <c r="B27" s="8">
        <v>4</v>
      </c>
      <c r="C27" s="37" t="s">
        <v>35</v>
      </c>
      <c r="D27" s="29"/>
      <c r="E27" s="39">
        <f>SUM('DIV EQUP'!O20)</f>
        <v>20</v>
      </c>
      <c r="F27" s="36">
        <f>SUM('DIV EQUP'!C20:E20,'DIV EQUP'!W20:Y20)</f>
        <v>170</v>
      </c>
      <c r="G27" s="36">
        <f>SUM(E27:F27)</f>
        <v>190</v>
      </c>
    </row>
    <row r="28" spans="1:7" ht="12.75">
      <c r="A28" s="8"/>
      <c r="B28" s="8"/>
      <c r="C28" s="8"/>
      <c r="D28" s="29"/>
      <c r="E28" s="36"/>
      <c r="F28" s="36"/>
      <c r="G28" s="36"/>
    </row>
    <row r="29" spans="1:7" ht="12.75">
      <c r="A29" s="8"/>
      <c r="B29" s="8"/>
      <c r="C29" s="868"/>
      <c r="D29" s="29"/>
      <c r="E29" s="36"/>
      <c r="F29" s="36"/>
      <c r="G29" s="36"/>
    </row>
    <row r="30" spans="1:7" ht="12.75">
      <c r="A30" s="8"/>
      <c r="B30" s="8">
        <v>5</v>
      </c>
      <c r="C30" s="37" t="s">
        <v>36</v>
      </c>
      <c r="D30" s="29"/>
      <c r="E30" s="38">
        <f>SUM(E24:E29)</f>
        <v>2280</v>
      </c>
      <c r="F30" s="38">
        <f>SUM(F24:F29)</f>
        <v>413</v>
      </c>
      <c r="G30" s="38">
        <f>SUM(G24:G29)</f>
        <v>2693</v>
      </c>
    </row>
    <row r="31" spans="1:7" ht="12.75">
      <c r="A31" s="8"/>
      <c r="B31" s="8"/>
      <c r="C31" s="8"/>
      <c r="D31" s="29"/>
      <c r="E31" s="36"/>
      <c r="F31" s="36"/>
      <c r="G31" s="36"/>
    </row>
    <row r="32" spans="1:7" ht="12.75">
      <c r="A32" s="8"/>
      <c r="B32" s="8"/>
      <c r="C32" s="8"/>
      <c r="D32" s="29"/>
      <c r="E32" s="36"/>
      <c r="F32" s="36"/>
      <c r="G32" s="36"/>
    </row>
    <row r="33" spans="1:7" ht="12.75">
      <c r="A33" s="8"/>
      <c r="B33" s="8">
        <v>6</v>
      </c>
      <c r="C33" s="37" t="s">
        <v>37</v>
      </c>
      <c r="D33" s="29"/>
      <c r="E33" s="36"/>
      <c r="F33" s="36"/>
      <c r="G33" s="36"/>
    </row>
    <row r="34" spans="1:7" ht="12.75">
      <c r="A34" s="8"/>
      <c r="B34" s="8"/>
      <c r="C34" s="8"/>
      <c r="D34" s="29"/>
      <c r="E34" s="36"/>
      <c r="F34" s="36"/>
      <c r="G34" s="36"/>
    </row>
    <row r="35" spans="1:8" ht="12.75">
      <c r="A35" s="8"/>
      <c r="B35" s="8"/>
      <c r="C35" s="8" t="s">
        <v>38</v>
      </c>
      <c r="D35" s="29"/>
      <c r="E35" s="36">
        <f>SUM('DIV EQUP'!I23:S23)</f>
        <v>2</v>
      </c>
      <c r="F35" s="36">
        <f>SUM('DIV EQUP'!C23:C23,'DIV EQUP'!D23:H23)</f>
        <v>103</v>
      </c>
      <c r="G35" s="36">
        <f>SUM(E35:F35)</f>
        <v>105</v>
      </c>
      <c r="H35" s="6"/>
    </row>
    <row r="36" spans="1:8" ht="12.75">
      <c r="A36" s="8"/>
      <c r="B36" s="8"/>
      <c r="C36" s="8" t="s">
        <v>39</v>
      </c>
      <c r="D36" s="29"/>
      <c r="E36" s="39">
        <f>SUM('DIV EQUP'!I24:T24)</f>
        <v>13</v>
      </c>
      <c r="F36" s="39">
        <f>SUM('DIV EQUP'!C24:H24)</f>
        <v>10</v>
      </c>
      <c r="G36" s="39">
        <f>SUM(E36:F36)</f>
        <v>23</v>
      </c>
      <c r="H36" s="6"/>
    </row>
    <row r="37" spans="1:8" ht="12.75">
      <c r="A37" s="8"/>
      <c r="B37" s="8"/>
      <c r="C37" s="8" t="s">
        <v>40</v>
      </c>
      <c r="D37" s="29"/>
      <c r="E37" s="39">
        <f>SUM('DIV EQUP'!J25:U25)</f>
        <v>50</v>
      </c>
      <c r="F37" s="39">
        <f>SUM('DIV EQUP'!C25:I25)</f>
        <v>24</v>
      </c>
      <c r="G37" s="39">
        <f>SUM(E37:F37)</f>
        <v>74</v>
      </c>
      <c r="H37" s="6"/>
    </row>
    <row r="38" spans="1:8" ht="12.75">
      <c r="A38" s="8"/>
      <c r="B38" s="8"/>
      <c r="C38" s="8" t="s">
        <v>41</v>
      </c>
      <c r="D38" s="29"/>
      <c r="E38" s="39">
        <v>0</v>
      </c>
      <c r="F38" s="39">
        <v>0</v>
      </c>
      <c r="G38" s="39">
        <v>0</v>
      </c>
      <c r="H38" s="6"/>
    </row>
    <row r="39" spans="1:8" ht="12.75">
      <c r="A39" s="8"/>
      <c r="B39" s="8"/>
      <c r="C39" s="8" t="s">
        <v>42</v>
      </c>
      <c r="D39" s="29"/>
      <c r="E39" s="39">
        <f>SUM('DIV EQUP'!B27:B27,'DIV EQUP'!C27:E27)</f>
        <v>0</v>
      </c>
      <c r="F39" s="39">
        <f>SUM('DIV EQUP'!C27:C27,'DIV EQUP'!D27:F27)</f>
        <v>0</v>
      </c>
      <c r="G39" s="39">
        <f>SUM(E39:F39)</f>
        <v>0</v>
      </c>
      <c r="H39" s="6"/>
    </row>
    <row r="40" spans="1:8" ht="21.75" customHeight="1">
      <c r="A40" s="8"/>
      <c r="B40" s="8"/>
      <c r="C40" s="11" t="s">
        <v>43</v>
      </c>
      <c r="D40" s="40"/>
      <c r="E40" s="38">
        <f>SUM(E35:E39)</f>
        <v>65</v>
      </c>
      <c r="F40" s="38">
        <f>SUM(F35:F39)</f>
        <v>137</v>
      </c>
      <c r="G40" s="38">
        <f>SUM(G35:G39)</f>
        <v>202</v>
      </c>
      <c r="H40" s="6"/>
    </row>
    <row r="41" spans="1:8" ht="12.75">
      <c r="A41" s="8"/>
      <c r="B41" s="8"/>
      <c r="C41" s="8"/>
      <c r="D41" s="29"/>
      <c r="E41" s="36"/>
      <c r="F41" s="36"/>
      <c r="G41" s="36"/>
      <c r="H41" s="6"/>
    </row>
    <row r="42" spans="1:8" ht="12.75">
      <c r="A42" s="8"/>
      <c r="B42" s="8"/>
      <c r="C42" s="8" t="s">
        <v>44</v>
      </c>
      <c r="D42" s="29"/>
      <c r="E42" s="36" t="s">
        <v>45</v>
      </c>
      <c r="F42" s="36" t="s">
        <v>46</v>
      </c>
      <c r="G42" s="36" t="s">
        <v>47</v>
      </c>
      <c r="H42" s="6"/>
    </row>
    <row r="43" spans="1:8" ht="12.75">
      <c r="A43" s="8"/>
      <c r="B43" s="8"/>
      <c r="C43" s="11" t="s">
        <v>48</v>
      </c>
      <c r="D43" s="29"/>
      <c r="E43" s="36">
        <f>+E40+E30</f>
        <v>2345</v>
      </c>
      <c r="F43" s="36">
        <f>+F40+F30</f>
        <v>550</v>
      </c>
      <c r="G43" s="36">
        <f>+G40+G30</f>
        <v>2895</v>
      </c>
      <c r="H43" s="6"/>
    </row>
    <row r="44" spans="1:7" ht="12.75">
      <c r="A44" s="8"/>
      <c r="B44" s="8"/>
      <c r="C44" s="8"/>
      <c r="D44" s="29"/>
      <c r="E44" s="29"/>
      <c r="F44" s="29"/>
      <c r="G44" s="29"/>
    </row>
    <row r="45" spans="1:7" ht="12.75">
      <c r="A45" s="8"/>
      <c r="B45" s="8"/>
      <c r="C45" s="8"/>
      <c r="D45" s="29"/>
      <c r="E45" s="29"/>
      <c r="F45" s="29"/>
      <c r="G45" s="29"/>
    </row>
  </sheetData>
  <mergeCells count="3">
    <mergeCell ref="A10:G10"/>
    <mergeCell ref="A6:G6"/>
    <mergeCell ref="A8:G8"/>
  </mergeCells>
  <printOptions/>
  <pageMargins left="0.34" right="0.35" top="0.57" bottom="0.47" header="0.38" footer="0.25"/>
  <pageSetup horizontalDpi="600" verticalDpi="600" orientation="portrait" r:id="rId1"/>
  <headerFooter alignWithMargins="0">
    <oddHeader>&amp;R&amp;"Arial,Bold"&amp;10Page &amp;P of &amp;N</oddHeader>
  </headerFooter>
  <ignoredErrors>
    <ignoredError sqref="E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showGridLines="0" showZeros="0" zoomScale="69" zoomScaleNormal="69" workbookViewId="0" topLeftCell="A1">
      <selection activeCell="C24" sqref="C24"/>
    </sheetView>
  </sheetViews>
  <sheetFormatPr defaultColWidth="9.140625" defaultRowHeight="16.5" customHeight="1"/>
  <cols>
    <col min="1" max="1" width="27.28125" style="76" customWidth="1"/>
    <col min="2" max="2" width="6.28125" style="42" customWidth="1"/>
    <col min="3" max="5" width="5.8515625" style="24" customWidth="1"/>
    <col min="6" max="11" width="5.8515625" style="25" customWidth="1"/>
    <col min="12" max="12" width="6.7109375" style="25" customWidth="1"/>
    <col min="13" max="25" width="5.8515625" style="25" customWidth="1"/>
    <col min="26" max="26" width="9.421875" style="25" customWidth="1"/>
    <col min="27" max="27" width="9.8515625" style="25" bestFit="1" customWidth="1"/>
    <col min="28" max="28" width="11.421875" style="25" bestFit="1" customWidth="1"/>
    <col min="29" max="16384" width="7.8515625" style="25" customWidth="1"/>
  </cols>
  <sheetData>
    <row r="1" ht="16.5" customHeight="1">
      <c r="A1" s="41" t="s">
        <v>1</v>
      </c>
    </row>
    <row r="2" ht="16.5" customHeight="1">
      <c r="A2" s="41" t="s">
        <v>49</v>
      </c>
    </row>
    <row r="3" spans="1:25" ht="16.5" customHeight="1">
      <c r="A3" s="44">
        <v>39068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6.5" customHeight="1" thickBot="1">
      <c r="A4" s="41"/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30" s="43" customFormat="1" ht="16.5" thickBot="1">
      <c r="A5" s="48"/>
      <c r="B5" s="49"/>
      <c r="C5" s="1522"/>
      <c r="D5" s="1522"/>
      <c r="E5" s="1522"/>
      <c r="F5" s="1522"/>
      <c r="G5" s="1522"/>
      <c r="H5" s="1522"/>
      <c r="I5" s="1522"/>
      <c r="J5" s="1522"/>
      <c r="K5" s="1522"/>
      <c r="L5" s="1522"/>
      <c r="M5" s="1522"/>
      <c r="N5" s="1522"/>
      <c r="O5" s="1522"/>
      <c r="P5" s="1522"/>
      <c r="Q5" s="1522"/>
      <c r="R5" s="1522"/>
      <c r="S5" s="1522"/>
      <c r="T5" s="1522"/>
      <c r="U5" s="1522"/>
      <c r="V5" s="1522"/>
      <c r="W5" s="1522"/>
      <c r="X5" s="1522"/>
      <c r="Y5" s="1522"/>
      <c r="Z5" s="1523"/>
      <c r="AB5" s="1464"/>
      <c r="AC5" s="1464"/>
      <c r="AD5" s="1464"/>
    </row>
    <row r="6" spans="1:36" s="54" customFormat="1" ht="15.75">
      <c r="A6" s="50" t="s">
        <v>50</v>
      </c>
      <c r="B6" s="46"/>
      <c r="C6" s="51" t="s">
        <v>52</v>
      </c>
      <c r="D6" s="51" t="s">
        <v>53</v>
      </c>
      <c r="E6" s="51" t="s">
        <v>54</v>
      </c>
      <c r="F6" s="51" t="s">
        <v>55</v>
      </c>
      <c r="G6" s="51" t="s">
        <v>58</v>
      </c>
      <c r="H6" s="51" t="s">
        <v>59</v>
      </c>
      <c r="I6" s="51" t="s">
        <v>60</v>
      </c>
      <c r="J6" s="51" t="s">
        <v>61</v>
      </c>
      <c r="K6" s="51" t="s">
        <v>62</v>
      </c>
      <c r="L6" s="51" t="s">
        <v>63</v>
      </c>
      <c r="M6" s="51" t="s">
        <v>64</v>
      </c>
      <c r="N6" s="51" t="s">
        <v>65</v>
      </c>
      <c r="O6" s="51" t="s">
        <v>66</v>
      </c>
      <c r="P6" s="51" t="s">
        <v>67</v>
      </c>
      <c r="Q6" s="51">
        <v>75</v>
      </c>
      <c r="R6" s="51" t="s">
        <v>68</v>
      </c>
      <c r="S6" s="51" t="s">
        <v>69</v>
      </c>
      <c r="T6" s="51">
        <v>80</v>
      </c>
      <c r="U6" s="51">
        <v>92</v>
      </c>
      <c r="V6" s="51">
        <v>94</v>
      </c>
      <c r="W6" s="51" t="s">
        <v>70</v>
      </c>
      <c r="X6" s="51" t="s">
        <v>71</v>
      </c>
      <c r="Y6" s="51" t="s">
        <v>72</v>
      </c>
      <c r="Z6" s="51" t="s">
        <v>73</v>
      </c>
      <c r="AA6" s="52"/>
      <c r="AB6" s="542"/>
      <c r="AC6" s="542"/>
      <c r="AD6" s="542"/>
      <c r="AE6" s="248"/>
      <c r="AF6" s="248"/>
      <c r="AG6" s="248"/>
      <c r="AH6" s="248"/>
      <c r="AI6" s="248"/>
      <c r="AJ6" s="248"/>
    </row>
    <row r="7" spans="1:30" s="61" customFormat="1" ht="16.5" customHeight="1">
      <c r="A7" s="55">
        <v>1</v>
      </c>
      <c r="B7" s="56"/>
      <c r="C7" s="57">
        <f>DDIV!J59</f>
        <v>0</v>
      </c>
      <c r="D7" s="57"/>
      <c r="E7" s="57">
        <f>DDIV!K59</f>
        <v>0</v>
      </c>
      <c r="F7" s="57"/>
      <c r="G7" s="57"/>
      <c r="H7" s="57"/>
      <c r="I7" s="57"/>
      <c r="J7" s="57">
        <f>DDIV!L59</f>
        <v>35</v>
      </c>
      <c r="K7" s="57"/>
      <c r="L7" s="57">
        <f>DDIV!N59</f>
        <v>111</v>
      </c>
      <c r="M7" s="57"/>
      <c r="N7" s="57"/>
      <c r="O7" s="57">
        <f>DDIV!P59</f>
        <v>27</v>
      </c>
      <c r="P7" s="57">
        <f>DDIV!Q59</f>
        <v>26</v>
      </c>
      <c r="Q7" s="57"/>
      <c r="R7" s="57">
        <f>DDIV!R59</f>
        <v>24</v>
      </c>
      <c r="S7" s="57"/>
      <c r="T7" s="57">
        <f>DDIV!S59</f>
        <v>28</v>
      </c>
      <c r="U7" s="58"/>
      <c r="V7" s="58"/>
      <c r="W7" s="58"/>
      <c r="X7" s="58"/>
      <c r="Y7" s="58"/>
      <c r="Z7" s="59">
        <f>SUM(C7:V7)</f>
        <v>251</v>
      </c>
      <c r="AA7" s="60"/>
      <c r="AB7" s="1465"/>
      <c r="AC7" s="62"/>
      <c r="AD7" s="1466"/>
    </row>
    <row r="8" spans="1:30" s="61" customFormat="1" ht="16.5" customHeight="1">
      <c r="A8" s="55">
        <v>2</v>
      </c>
      <c r="B8" s="56"/>
      <c r="C8" s="57">
        <f>DDIV!J92</f>
        <v>30</v>
      </c>
      <c r="D8" s="57">
        <v>0</v>
      </c>
      <c r="E8" s="57">
        <f>DDIV!K92</f>
        <v>3</v>
      </c>
      <c r="F8" s="57">
        <f>DDIV!L92</f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f>DDIV!O92</f>
        <v>51</v>
      </c>
      <c r="M8" s="57">
        <v>0</v>
      </c>
      <c r="N8" s="57">
        <v>0</v>
      </c>
      <c r="O8" s="57"/>
      <c r="P8" s="57">
        <f>DDIV!R92</f>
        <v>53</v>
      </c>
      <c r="Q8" s="57">
        <f>DDIV!S92</f>
        <v>15</v>
      </c>
      <c r="R8" s="57">
        <f>DDIV!T92</f>
        <v>55</v>
      </c>
      <c r="S8" s="57">
        <v>0</v>
      </c>
      <c r="T8" s="58"/>
      <c r="U8" s="58"/>
      <c r="V8" s="58"/>
      <c r="W8" s="58"/>
      <c r="X8" s="58"/>
      <c r="Y8" s="58"/>
      <c r="Z8" s="63">
        <f>SUM(C8:V8)</f>
        <v>207</v>
      </c>
      <c r="AA8" s="60"/>
      <c r="AB8" s="1466"/>
      <c r="AC8" s="62"/>
      <c r="AD8" s="1466"/>
    </row>
    <row r="9" spans="1:30" s="61" customFormat="1" ht="16.5" customHeight="1">
      <c r="A9" s="55">
        <v>3</v>
      </c>
      <c r="B9" s="56"/>
      <c r="C9" s="57">
        <f>DDIV!J170</f>
        <v>21</v>
      </c>
      <c r="D9" s="57">
        <v>0</v>
      </c>
      <c r="E9" s="57">
        <f>DDIV!K170</f>
        <v>2</v>
      </c>
      <c r="F9" s="57">
        <v>0</v>
      </c>
      <c r="G9" s="57">
        <v>0</v>
      </c>
      <c r="H9" s="64">
        <f>DDIV!L170</f>
        <v>4</v>
      </c>
      <c r="I9" s="65"/>
      <c r="J9" s="65"/>
      <c r="K9" s="64"/>
      <c r="L9" s="64"/>
      <c r="M9" s="65"/>
      <c r="N9" s="64">
        <f>DDIV!M170</f>
        <v>99</v>
      </c>
      <c r="O9" s="64">
        <f>DDIV!O170</f>
        <v>67</v>
      </c>
      <c r="P9" s="64">
        <f>DDIV!Q170</f>
        <v>16</v>
      </c>
      <c r="Q9" s="64"/>
      <c r="R9" s="64">
        <f>DDIV!S170</f>
        <v>15</v>
      </c>
      <c r="S9" s="57">
        <v>0</v>
      </c>
      <c r="T9" s="58"/>
      <c r="U9" s="58"/>
      <c r="V9" s="58"/>
      <c r="W9" s="58"/>
      <c r="X9" s="58"/>
      <c r="Y9" s="58"/>
      <c r="Z9" s="63">
        <f>SUM(C9:V9)</f>
        <v>224</v>
      </c>
      <c r="AA9" s="60"/>
      <c r="AB9" s="1466"/>
      <c r="AC9" s="62"/>
      <c r="AD9" s="1466"/>
    </row>
    <row r="10" spans="1:30" s="61" customFormat="1" ht="16.5" customHeight="1">
      <c r="A10" s="55">
        <v>5</v>
      </c>
      <c r="B10" s="56"/>
      <c r="C10" s="57">
        <f>DDIV!J228</f>
        <v>18</v>
      </c>
      <c r="D10" s="57">
        <f>DDIV!K228</f>
        <v>3</v>
      </c>
      <c r="E10" s="57">
        <f>DDIV!L228</f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f>DDIV!M228</f>
        <v>140</v>
      </c>
      <c r="L10" s="57">
        <v>0</v>
      </c>
      <c r="M10" s="57">
        <v>0</v>
      </c>
      <c r="N10" s="57">
        <v>0</v>
      </c>
      <c r="O10" s="57"/>
      <c r="P10" s="57"/>
      <c r="Q10" s="57"/>
      <c r="R10" s="57">
        <f>DDIV!R228</f>
        <v>0</v>
      </c>
      <c r="S10" s="57">
        <f>DDIV!O228</f>
        <v>0</v>
      </c>
      <c r="T10" s="57"/>
      <c r="U10" s="57">
        <f>DDIV!Q228</f>
        <v>46</v>
      </c>
      <c r="V10" s="57">
        <f>DDIV!S228</f>
        <v>8</v>
      </c>
      <c r="W10" s="58">
        <v>0</v>
      </c>
      <c r="X10" s="58">
        <v>0</v>
      </c>
      <c r="Y10" s="58">
        <v>0</v>
      </c>
      <c r="Z10" s="63">
        <f>SUM(C10:V10)</f>
        <v>215</v>
      </c>
      <c r="AA10" s="60"/>
      <c r="AB10" s="1466"/>
      <c r="AC10" s="62"/>
      <c r="AD10" s="1466"/>
    </row>
    <row r="11" spans="1:30" s="61" customFormat="1" ht="16.5" customHeight="1">
      <c r="A11" s="55">
        <v>6</v>
      </c>
      <c r="B11" s="56"/>
      <c r="C11" s="57">
        <f>DDIV!J255</f>
        <v>60</v>
      </c>
      <c r="D11" s="57">
        <f>DDIV!K255</f>
        <v>0</v>
      </c>
      <c r="E11" s="57">
        <f>DDIV!L255</f>
        <v>0</v>
      </c>
      <c r="F11" s="57">
        <f>DDIV!M255</f>
        <v>0</v>
      </c>
      <c r="G11" s="57">
        <f>DDIV!N255</f>
        <v>20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/>
      <c r="R11" s="57">
        <v>0</v>
      </c>
      <c r="S11" s="57">
        <v>0</v>
      </c>
      <c r="T11" s="58"/>
      <c r="U11" s="58"/>
      <c r="V11" s="58"/>
      <c r="W11" s="58"/>
      <c r="X11" s="58"/>
      <c r="Y11" s="58"/>
      <c r="Z11" s="63">
        <f>SUM(C11:V11)</f>
        <v>80</v>
      </c>
      <c r="AA11" s="60"/>
      <c r="AB11" s="1466"/>
      <c r="AC11" s="62"/>
      <c r="AD11" s="1466"/>
    </row>
    <row r="12" spans="1:30" s="61" customFormat="1" ht="16.5" customHeight="1">
      <c r="A12" s="55">
        <v>7</v>
      </c>
      <c r="B12" s="56"/>
      <c r="C12" s="57">
        <f>DDIV!J328</f>
        <v>7</v>
      </c>
      <c r="D12" s="57">
        <v>0</v>
      </c>
      <c r="E12" s="57">
        <f>DDIV!L328</f>
        <v>0</v>
      </c>
      <c r="F12" s="57"/>
      <c r="G12" s="57">
        <v>0</v>
      </c>
      <c r="H12" s="57">
        <v>0</v>
      </c>
      <c r="I12" s="57">
        <v>0</v>
      </c>
      <c r="J12" s="57">
        <v>0</v>
      </c>
      <c r="K12" s="57">
        <f>DDIV!M328</f>
        <v>82</v>
      </c>
      <c r="L12" s="57">
        <v>0</v>
      </c>
      <c r="M12" s="57">
        <v>0</v>
      </c>
      <c r="N12" s="57">
        <v>0</v>
      </c>
      <c r="O12" s="57">
        <f>DDIV!N328</f>
        <v>42</v>
      </c>
      <c r="P12" s="57">
        <f>DDIV!O328</f>
        <v>46</v>
      </c>
      <c r="Q12" s="57">
        <f>DDIV!P328</f>
        <v>15</v>
      </c>
      <c r="R12" s="57">
        <f>DDIV!Q328</f>
        <v>5</v>
      </c>
      <c r="S12" s="57">
        <f>DDIV!R328</f>
        <v>15</v>
      </c>
      <c r="T12" s="58"/>
      <c r="U12" s="58">
        <f>DDIV!S328</f>
        <v>24</v>
      </c>
      <c r="V12" s="58"/>
      <c r="W12" s="58"/>
      <c r="X12" s="58"/>
      <c r="Y12" s="58"/>
      <c r="Z12" s="63">
        <f aca="true" t="shared" si="0" ref="Z12:Z17">SUM(C12:V12)</f>
        <v>236</v>
      </c>
      <c r="AA12" s="60"/>
      <c r="AB12" s="1466"/>
      <c r="AC12" s="62"/>
      <c r="AD12" s="1466"/>
    </row>
    <row r="13" spans="1:30" s="61" customFormat="1" ht="16.5" customHeight="1">
      <c r="A13" s="55">
        <v>8</v>
      </c>
      <c r="B13" s="56"/>
      <c r="C13" s="57">
        <f>DDIV!J404</f>
        <v>9</v>
      </c>
      <c r="D13" s="57">
        <f>DDIV!K404</f>
        <v>0</v>
      </c>
      <c r="E13" s="57">
        <f>DDIV!L404</f>
        <v>0</v>
      </c>
      <c r="F13" s="57">
        <v>0</v>
      </c>
      <c r="G13" s="57">
        <v>0</v>
      </c>
      <c r="H13" s="57">
        <v>0</v>
      </c>
      <c r="I13" s="57">
        <f>DDIV!N404</f>
        <v>96</v>
      </c>
      <c r="J13" s="57">
        <f>DDIV!O404</f>
        <v>24</v>
      </c>
      <c r="K13" s="57">
        <v>0</v>
      </c>
      <c r="L13" s="57">
        <v>0</v>
      </c>
      <c r="M13" s="57">
        <v>0</v>
      </c>
      <c r="N13" s="57">
        <v>0</v>
      </c>
      <c r="O13" s="57">
        <f>DDIV!P404</f>
        <v>16</v>
      </c>
      <c r="P13" s="57">
        <f>DDIV!Q404</f>
        <v>10</v>
      </c>
      <c r="Q13" s="57"/>
      <c r="R13" s="57">
        <f>DDIV!R404</f>
        <v>13</v>
      </c>
      <c r="S13" s="57">
        <v>0</v>
      </c>
      <c r="T13" s="58">
        <f>DDIV!S404</f>
        <v>14</v>
      </c>
      <c r="U13" s="58">
        <f>DDIV!T404</f>
        <v>26</v>
      </c>
      <c r="V13" s="58"/>
      <c r="W13" s="58"/>
      <c r="X13" s="58"/>
      <c r="Y13" s="58"/>
      <c r="Z13" s="63">
        <f t="shared" si="0"/>
        <v>208</v>
      </c>
      <c r="AA13" s="60"/>
      <c r="AB13" s="1466"/>
      <c r="AC13" s="62"/>
      <c r="AD13" s="1466"/>
    </row>
    <row r="14" spans="1:30" s="61" customFormat="1" ht="16.5" customHeight="1">
      <c r="A14" s="55">
        <v>9</v>
      </c>
      <c r="B14" s="56"/>
      <c r="C14" s="57">
        <f>DDIV!J444</f>
        <v>24</v>
      </c>
      <c r="D14" s="57"/>
      <c r="E14" s="57"/>
      <c r="F14" s="57"/>
      <c r="G14" s="57"/>
      <c r="H14" s="57">
        <f>DDIV!M444</f>
        <v>4</v>
      </c>
      <c r="I14" s="57"/>
      <c r="J14" s="57"/>
      <c r="K14" s="57"/>
      <c r="L14" s="57"/>
      <c r="M14" s="57"/>
      <c r="N14" s="57"/>
      <c r="O14" s="57">
        <f>DDIV!O444</f>
        <v>21</v>
      </c>
      <c r="P14" s="57">
        <f>DDIV!Q444</f>
        <v>31</v>
      </c>
      <c r="Q14" s="57">
        <f>DDIV!R444</f>
        <v>15</v>
      </c>
      <c r="R14" s="57">
        <f>DDIV!S444</f>
        <v>154</v>
      </c>
      <c r="S14" s="57"/>
      <c r="T14" s="58"/>
      <c r="U14" s="58"/>
      <c r="V14" s="58"/>
      <c r="W14" s="58"/>
      <c r="X14" s="58"/>
      <c r="Y14" s="58"/>
      <c r="Z14" s="63">
        <f t="shared" si="0"/>
        <v>249</v>
      </c>
      <c r="AA14" s="60"/>
      <c r="AB14" s="1466"/>
      <c r="AC14" s="62"/>
      <c r="AD14" s="1466"/>
    </row>
    <row r="15" spans="1:30" s="61" customFormat="1" ht="16.5" customHeight="1">
      <c r="A15" s="55">
        <v>10</v>
      </c>
      <c r="B15" s="56"/>
      <c r="C15" s="57">
        <f>DDIV!J518</f>
        <v>5</v>
      </c>
      <c r="D15" s="57">
        <f>DDIV!K518</f>
        <v>4</v>
      </c>
      <c r="E15" s="57">
        <f>DDIV!L518</f>
        <v>0</v>
      </c>
      <c r="F15" s="57"/>
      <c r="G15" s="57"/>
      <c r="H15" s="57"/>
      <c r="I15" s="57">
        <f>DDIV!M518</f>
        <v>0</v>
      </c>
      <c r="J15" s="57">
        <f>DDIV!N518</f>
        <v>0</v>
      </c>
      <c r="K15" s="57"/>
      <c r="L15" s="57">
        <f>DDIV!O518</f>
        <v>11</v>
      </c>
      <c r="M15" s="57">
        <f>DDIV!P518</f>
        <v>154</v>
      </c>
      <c r="N15" s="57"/>
      <c r="O15" s="57"/>
      <c r="P15" s="57"/>
      <c r="Q15" s="57"/>
      <c r="R15" s="57">
        <f>DDIV!Q518</f>
        <v>11</v>
      </c>
      <c r="S15" s="57">
        <f>DDIV!R518</f>
        <v>5</v>
      </c>
      <c r="T15" s="57"/>
      <c r="U15" s="58">
        <f>DDIV!S518</f>
        <v>65</v>
      </c>
      <c r="V15" s="58"/>
      <c r="W15" s="58"/>
      <c r="X15" s="58"/>
      <c r="Y15" s="58"/>
      <c r="Z15" s="63">
        <f t="shared" si="0"/>
        <v>255</v>
      </c>
      <c r="AA15" s="60"/>
      <c r="AB15" s="1466"/>
      <c r="AC15" s="62"/>
      <c r="AD15" s="1466"/>
    </row>
    <row r="16" spans="1:30" s="61" customFormat="1" ht="16.5" customHeight="1">
      <c r="A16" s="55">
        <v>15</v>
      </c>
      <c r="B16" s="56"/>
      <c r="C16" s="57">
        <f>DDIV!J584</f>
        <v>20</v>
      </c>
      <c r="D16" s="57"/>
      <c r="E16" s="57"/>
      <c r="F16" s="57">
        <f>DDIV!M584</f>
        <v>0</v>
      </c>
      <c r="G16" s="57"/>
      <c r="H16" s="57"/>
      <c r="I16" s="57">
        <f>DDIV!L584</f>
        <v>100</v>
      </c>
      <c r="J16" s="57"/>
      <c r="K16" s="57"/>
      <c r="L16" s="57"/>
      <c r="M16" s="57"/>
      <c r="N16" s="57"/>
      <c r="O16" s="57">
        <f>DDIV!N584</f>
        <v>12</v>
      </c>
      <c r="P16" s="57">
        <f>DDIV!O584</f>
        <v>33</v>
      </c>
      <c r="Q16" s="57">
        <f>DDIV!P584</f>
        <v>15</v>
      </c>
      <c r="R16" s="57">
        <f>DDIV!Q584</f>
        <v>39</v>
      </c>
      <c r="S16" s="57"/>
      <c r="T16" s="58">
        <f>DDIV!R584</f>
        <v>17</v>
      </c>
      <c r="U16" s="58">
        <f>DDIV!S584</f>
        <v>25</v>
      </c>
      <c r="V16" s="58">
        <f>DDIV!T584</f>
        <v>22</v>
      </c>
      <c r="W16" s="58"/>
      <c r="X16" s="58"/>
      <c r="Y16" s="58"/>
      <c r="Z16" s="63">
        <f t="shared" si="0"/>
        <v>283</v>
      </c>
      <c r="AA16" s="60"/>
      <c r="AB16" s="1466"/>
      <c r="AC16" s="62"/>
      <c r="AD16" s="1466"/>
    </row>
    <row r="17" spans="1:30" s="61" customFormat="1" ht="16.5" customHeight="1" thickBot="1">
      <c r="A17" s="66">
        <v>18</v>
      </c>
      <c r="B17" s="56"/>
      <c r="C17" s="57">
        <f>DDIV!J664</f>
        <v>9</v>
      </c>
      <c r="D17" s="57"/>
      <c r="E17" s="57">
        <f>DDIV!K664</f>
        <v>0</v>
      </c>
      <c r="F17" s="57">
        <f>DDIV!L664</f>
        <v>0</v>
      </c>
      <c r="G17" s="57">
        <v>0</v>
      </c>
      <c r="H17" s="57">
        <v>0</v>
      </c>
      <c r="I17" s="57"/>
      <c r="J17" s="57">
        <f>DDIV!M664</f>
        <v>29</v>
      </c>
      <c r="K17" s="57">
        <v>0</v>
      </c>
      <c r="L17" s="57">
        <f>SUM(DDIV!N664)</f>
        <v>46</v>
      </c>
      <c r="M17" s="57">
        <f>DDIV!O664</f>
        <v>144</v>
      </c>
      <c r="N17" s="57">
        <v>0</v>
      </c>
      <c r="O17" s="57">
        <f>DDIV!S664</f>
        <v>0</v>
      </c>
      <c r="P17" s="57">
        <v>0</v>
      </c>
      <c r="Q17" s="57">
        <f>DDIV!Q664</f>
        <v>15</v>
      </c>
      <c r="R17" s="57">
        <f>DDIV!R664</f>
        <v>14</v>
      </c>
      <c r="S17" s="57">
        <v>0</v>
      </c>
      <c r="T17" s="58">
        <f>DDIV!T664</f>
        <v>38</v>
      </c>
      <c r="U17" s="58"/>
      <c r="V17" s="58"/>
      <c r="W17" s="58"/>
      <c r="X17" s="58"/>
      <c r="Y17" s="58"/>
      <c r="Z17" s="63">
        <f t="shared" si="0"/>
        <v>295</v>
      </c>
      <c r="AA17" s="60"/>
      <c r="AB17" s="1466"/>
      <c r="AC17" s="62"/>
      <c r="AD17" s="1466"/>
    </row>
    <row r="18" spans="1:30" s="43" customFormat="1" ht="16.5" customHeight="1" thickBot="1">
      <c r="A18" s="67" t="s">
        <v>74</v>
      </c>
      <c r="B18" s="68"/>
      <c r="C18" s="70">
        <f aca="true" t="shared" si="1" ref="C18:H18">SUM(C7:C17)</f>
        <v>203</v>
      </c>
      <c r="D18" s="70">
        <f t="shared" si="1"/>
        <v>7</v>
      </c>
      <c r="E18" s="70">
        <f t="shared" si="1"/>
        <v>5</v>
      </c>
      <c r="F18" s="70">
        <f t="shared" si="1"/>
        <v>0</v>
      </c>
      <c r="G18" s="70">
        <f t="shared" si="1"/>
        <v>20</v>
      </c>
      <c r="H18" s="70">
        <f t="shared" si="1"/>
        <v>8</v>
      </c>
      <c r="I18" s="70">
        <v>196</v>
      </c>
      <c r="J18" s="70">
        <f aca="true" t="shared" si="2" ref="J18:V18">SUM(J7:J17)</f>
        <v>88</v>
      </c>
      <c r="K18" s="70">
        <f t="shared" si="2"/>
        <v>222</v>
      </c>
      <c r="L18" s="70">
        <f t="shared" si="2"/>
        <v>219</v>
      </c>
      <c r="M18" s="70">
        <f t="shared" si="2"/>
        <v>298</v>
      </c>
      <c r="N18" s="70">
        <f t="shared" si="2"/>
        <v>99</v>
      </c>
      <c r="O18" s="70">
        <f t="shared" si="2"/>
        <v>185</v>
      </c>
      <c r="P18" s="70">
        <f t="shared" si="2"/>
        <v>215</v>
      </c>
      <c r="Q18" s="70">
        <f t="shared" si="2"/>
        <v>75</v>
      </c>
      <c r="R18" s="70">
        <f t="shared" si="2"/>
        <v>330</v>
      </c>
      <c r="S18" s="70">
        <f t="shared" si="2"/>
        <v>20</v>
      </c>
      <c r="T18" s="70">
        <f t="shared" si="2"/>
        <v>97</v>
      </c>
      <c r="U18" s="70">
        <f t="shared" si="2"/>
        <v>186</v>
      </c>
      <c r="V18" s="70">
        <f t="shared" si="2"/>
        <v>30</v>
      </c>
      <c r="W18" s="70">
        <f>SUM(W7:W17)</f>
        <v>0</v>
      </c>
      <c r="X18" s="70">
        <f>SUM(X7:X17)</f>
        <v>0</v>
      </c>
      <c r="Y18" s="71">
        <f>SUM(Y7:Y17)</f>
        <v>0</v>
      </c>
      <c r="Z18" s="72">
        <f>SUM(C18:Y18)</f>
        <v>2503</v>
      </c>
      <c r="AA18" s="73"/>
      <c r="AB18" s="1467"/>
      <c r="AC18" s="75"/>
      <c r="AD18" s="1464"/>
    </row>
    <row r="19" spans="3:29" ht="16.5" customHeight="1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AA19" s="77"/>
      <c r="AB19" s="78"/>
      <c r="AC19" s="79"/>
    </row>
    <row r="20" spans="1:26" ht="16.5" customHeight="1" thickBot="1">
      <c r="A20" s="80" t="s">
        <v>75</v>
      </c>
      <c r="B20" s="68"/>
      <c r="C20" s="81">
        <v>8</v>
      </c>
      <c r="D20" s="81"/>
      <c r="E20" s="81">
        <v>1</v>
      </c>
      <c r="F20" s="81"/>
      <c r="G20" s="81"/>
      <c r="H20" s="81"/>
      <c r="I20" s="81"/>
      <c r="J20" s="81"/>
      <c r="K20" s="81"/>
      <c r="L20" s="81"/>
      <c r="M20" s="81"/>
      <c r="N20" s="81"/>
      <c r="O20" s="57">
        <v>20</v>
      </c>
      <c r="P20" s="81"/>
      <c r="Q20" s="81"/>
      <c r="R20" s="81"/>
      <c r="S20" s="81"/>
      <c r="T20" s="82"/>
      <c r="U20" s="82"/>
      <c r="V20" s="82"/>
      <c r="W20" s="58">
        <v>34</v>
      </c>
      <c r="X20" s="58">
        <v>60</v>
      </c>
      <c r="Y20" s="58">
        <v>67</v>
      </c>
      <c r="Z20" s="83">
        <f>SUM(C20:Y20)</f>
        <v>190</v>
      </c>
    </row>
    <row r="21" spans="1:26" s="43" customFormat="1" ht="16.5" customHeight="1" thickBot="1">
      <c r="A21" s="67" t="s">
        <v>76</v>
      </c>
      <c r="B21" s="68"/>
      <c r="C21" s="84">
        <f>+C20+C18</f>
        <v>211</v>
      </c>
      <c r="D21" s="85">
        <f>+D20+D18</f>
        <v>7</v>
      </c>
      <c r="E21" s="85">
        <f>+E20+E18</f>
        <v>6</v>
      </c>
      <c r="F21" s="85">
        <f>+F20+F18</f>
        <v>0</v>
      </c>
      <c r="G21" s="85">
        <f aca="true" t="shared" si="3" ref="G21:V21">+G20+G18</f>
        <v>20</v>
      </c>
      <c r="H21" s="85">
        <f t="shared" si="3"/>
        <v>8</v>
      </c>
      <c r="I21" s="85">
        <f t="shared" si="3"/>
        <v>196</v>
      </c>
      <c r="J21" s="85">
        <f t="shared" si="3"/>
        <v>88</v>
      </c>
      <c r="K21" s="85">
        <f t="shared" si="3"/>
        <v>222</v>
      </c>
      <c r="L21" s="85">
        <f t="shared" si="3"/>
        <v>219</v>
      </c>
      <c r="M21" s="85">
        <f t="shared" si="3"/>
        <v>298</v>
      </c>
      <c r="N21" s="85">
        <f t="shared" si="3"/>
        <v>99</v>
      </c>
      <c r="O21" s="85">
        <f t="shared" si="3"/>
        <v>205</v>
      </c>
      <c r="P21" s="85">
        <f t="shared" si="3"/>
        <v>215</v>
      </c>
      <c r="Q21" s="85">
        <f t="shared" si="3"/>
        <v>75</v>
      </c>
      <c r="R21" s="85">
        <f t="shared" si="3"/>
        <v>330</v>
      </c>
      <c r="S21" s="85">
        <f t="shared" si="3"/>
        <v>20</v>
      </c>
      <c r="T21" s="85">
        <f t="shared" si="3"/>
        <v>97</v>
      </c>
      <c r="U21" s="85">
        <f t="shared" si="3"/>
        <v>186</v>
      </c>
      <c r="V21" s="85">
        <f t="shared" si="3"/>
        <v>30</v>
      </c>
      <c r="W21" s="84">
        <f>+W20+W18</f>
        <v>34</v>
      </c>
      <c r="X21" s="84">
        <f>+X20+X18</f>
        <v>60</v>
      </c>
      <c r="Y21" s="84">
        <f>+Y20+Y18</f>
        <v>67</v>
      </c>
      <c r="Z21" s="86">
        <f>SUM(Z18:Z20)</f>
        <v>2693</v>
      </c>
    </row>
    <row r="22" spans="1:6" ht="16.5" customHeight="1" thickBot="1">
      <c r="A22" s="41"/>
      <c r="C22" s="25"/>
      <c r="D22" s="25"/>
      <c r="F22" s="24"/>
    </row>
    <row r="23" spans="1:26" ht="16.5" customHeight="1">
      <c r="A23" s="87" t="s">
        <v>77</v>
      </c>
      <c r="B23" s="74"/>
      <c r="C23" s="81">
        <v>45</v>
      </c>
      <c r="D23" s="81">
        <v>6</v>
      </c>
      <c r="E23" s="81">
        <v>28</v>
      </c>
      <c r="F23" s="81">
        <v>3</v>
      </c>
      <c r="G23" s="81">
        <v>0</v>
      </c>
      <c r="H23" s="81">
        <v>21</v>
      </c>
      <c r="I23" s="81">
        <v>0</v>
      </c>
      <c r="J23" s="81">
        <v>1</v>
      </c>
      <c r="K23" s="81">
        <v>0</v>
      </c>
      <c r="L23" s="81">
        <v>0</v>
      </c>
      <c r="M23" s="81">
        <v>1</v>
      </c>
      <c r="N23" s="81">
        <v>0</v>
      </c>
      <c r="O23" s="81"/>
      <c r="P23" s="81">
        <v>0</v>
      </c>
      <c r="Q23" s="81"/>
      <c r="R23" s="81">
        <v>0</v>
      </c>
      <c r="S23" s="81">
        <v>0</v>
      </c>
      <c r="T23" s="82"/>
      <c r="U23" s="82"/>
      <c r="V23" s="82"/>
      <c r="W23" s="82">
        <v>0</v>
      </c>
      <c r="X23" s="82">
        <v>0</v>
      </c>
      <c r="Y23" s="82">
        <v>0</v>
      </c>
      <c r="Z23" s="88">
        <f aca="true" t="shared" si="4" ref="Z23:Z28">SUM(C23:Y23)</f>
        <v>105</v>
      </c>
    </row>
    <row r="24" spans="1:26" ht="16.5" customHeight="1">
      <c r="A24" s="80" t="s">
        <v>39</v>
      </c>
      <c r="B24" s="68"/>
      <c r="C24" s="81">
        <v>6</v>
      </c>
      <c r="D24" s="81"/>
      <c r="E24" s="81">
        <v>4</v>
      </c>
      <c r="F24" s="81"/>
      <c r="G24" s="81"/>
      <c r="H24" s="81"/>
      <c r="I24" s="81"/>
      <c r="J24" s="81"/>
      <c r="K24" s="81">
        <v>1</v>
      </c>
      <c r="L24" s="81">
        <v>1</v>
      </c>
      <c r="M24" s="81">
        <v>1</v>
      </c>
      <c r="N24" s="81">
        <v>1</v>
      </c>
      <c r="O24" s="1470">
        <v>3</v>
      </c>
      <c r="P24" s="81"/>
      <c r="Q24" s="81"/>
      <c r="R24" s="1470">
        <v>5</v>
      </c>
      <c r="S24" s="81"/>
      <c r="T24" s="1471">
        <v>1</v>
      </c>
      <c r="U24" s="82"/>
      <c r="V24" s="82"/>
      <c r="W24" s="82"/>
      <c r="X24" s="82"/>
      <c r="Y24" s="82"/>
      <c r="Z24" s="88">
        <f t="shared" si="4"/>
        <v>23</v>
      </c>
    </row>
    <row r="25" spans="1:26" ht="16.5" customHeight="1">
      <c r="A25" s="80" t="s">
        <v>40</v>
      </c>
      <c r="B25" s="68"/>
      <c r="C25" s="81">
        <v>13</v>
      </c>
      <c r="D25" s="81">
        <v>2</v>
      </c>
      <c r="E25" s="81">
        <v>9</v>
      </c>
      <c r="F25" s="81"/>
      <c r="G25" s="81"/>
      <c r="H25" s="81"/>
      <c r="I25" s="81"/>
      <c r="J25" s="81">
        <v>9</v>
      </c>
      <c r="K25" s="81"/>
      <c r="L25" s="1470">
        <v>3</v>
      </c>
      <c r="M25" s="81"/>
      <c r="N25" s="81"/>
      <c r="O25" s="1470">
        <v>7</v>
      </c>
      <c r="P25" s="81"/>
      <c r="Q25" s="81"/>
      <c r="R25" s="1470">
        <v>15</v>
      </c>
      <c r="S25" s="81"/>
      <c r="T25" s="1471">
        <v>2</v>
      </c>
      <c r="U25" s="1471">
        <v>14</v>
      </c>
      <c r="V25" s="82"/>
      <c r="W25" s="82">
        <v>0</v>
      </c>
      <c r="X25" s="82">
        <v>0</v>
      </c>
      <c r="Y25" s="82">
        <v>0</v>
      </c>
      <c r="Z25" s="89">
        <f t="shared" si="4"/>
        <v>74</v>
      </c>
    </row>
    <row r="26" spans="1:26" ht="16.5" customHeight="1">
      <c r="A26" s="80" t="s">
        <v>41</v>
      </c>
      <c r="B26" s="68"/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/>
      <c r="O26" s="81"/>
      <c r="P26" s="81"/>
      <c r="Q26" s="81"/>
      <c r="R26" s="81"/>
      <c r="S26" s="81">
        <v>0</v>
      </c>
      <c r="T26" s="82"/>
      <c r="U26" s="82"/>
      <c r="V26" s="82"/>
      <c r="W26" s="82"/>
      <c r="X26" s="82"/>
      <c r="Y26" s="82"/>
      <c r="Z26" s="83">
        <f t="shared" si="4"/>
        <v>0</v>
      </c>
    </row>
    <row r="27" spans="1:26" ht="16.5" customHeight="1" thickBot="1">
      <c r="A27" s="90" t="s">
        <v>42</v>
      </c>
      <c r="B27" s="68"/>
      <c r="C27" s="91">
        <v>0</v>
      </c>
      <c r="D27" s="91">
        <v>0</v>
      </c>
      <c r="E27" s="91"/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/>
      <c r="R27" s="91">
        <v>0</v>
      </c>
      <c r="S27" s="91">
        <v>0</v>
      </c>
      <c r="T27" s="92"/>
      <c r="U27" s="92"/>
      <c r="V27" s="92"/>
      <c r="W27" s="92">
        <v>0</v>
      </c>
      <c r="X27" s="92">
        <v>0</v>
      </c>
      <c r="Y27" s="92">
        <v>0</v>
      </c>
      <c r="Z27" s="93">
        <f t="shared" si="4"/>
        <v>0</v>
      </c>
    </row>
    <row r="28" spans="1:26" s="43" customFormat="1" ht="16.5" customHeight="1" thickBot="1">
      <c r="A28" s="94" t="s">
        <v>79</v>
      </c>
      <c r="B28" s="68"/>
      <c r="C28" s="70">
        <f aca="true" t="shared" si="5" ref="C28:V28">SUM(C23:C27)</f>
        <v>64</v>
      </c>
      <c r="D28" s="70">
        <f t="shared" si="5"/>
        <v>8</v>
      </c>
      <c r="E28" s="70">
        <f t="shared" si="5"/>
        <v>41</v>
      </c>
      <c r="F28" s="70">
        <f t="shared" si="5"/>
        <v>3</v>
      </c>
      <c r="G28" s="70">
        <f t="shared" si="5"/>
        <v>0</v>
      </c>
      <c r="H28" s="70">
        <f t="shared" si="5"/>
        <v>21</v>
      </c>
      <c r="I28" s="70">
        <f t="shared" si="5"/>
        <v>0</v>
      </c>
      <c r="J28" s="70">
        <f t="shared" si="5"/>
        <v>10</v>
      </c>
      <c r="K28" s="70">
        <f t="shared" si="5"/>
        <v>1</v>
      </c>
      <c r="L28" s="70">
        <f t="shared" si="5"/>
        <v>4</v>
      </c>
      <c r="M28" s="70">
        <f t="shared" si="5"/>
        <v>2</v>
      </c>
      <c r="N28" s="70">
        <f t="shared" si="5"/>
        <v>1</v>
      </c>
      <c r="O28" s="70">
        <f t="shared" si="5"/>
        <v>10</v>
      </c>
      <c r="P28" s="70">
        <f t="shared" si="5"/>
        <v>0</v>
      </c>
      <c r="Q28" s="70">
        <f t="shared" si="5"/>
        <v>0</v>
      </c>
      <c r="R28" s="70">
        <f t="shared" si="5"/>
        <v>20</v>
      </c>
      <c r="S28" s="70">
        <f t="shared" si="5"/>
        <v>0</v>
      </c>
      <c r="T28" s="70">
        <f t="shared" si="5"/>
        <v>3</v>
      </c>
      <c r="U28" s="70">
        <f t="shared" si="5"/>
        <v>14</v>
      </c>
      <c r="V28" s="70">
        <f t="shared" si="5"/>
        <v>0</v>
      </c>
      <c r="W28" s="70">
        <f>SUM(W23:W27)</f>
        <v>0</v>
      </c>
      <c r="X28" s="70">
        <f>SUM(X23:X27)</f>
        <v>0</v>
      </c>
      <c r="Y28" s="70">
        <f>SUM(Y23:Y27)</f>
        <v>0</v>
      </c>
      <c r="Z28" s="772">
        <f t="shared" si="4"/>
        <v>202</v>
      </c>
    </row>
    <row r="29" ht="16.5" customHeight="1" thickBot="1"/>
    <row r="30" spans="1:26" s="43" customFormat="1" ht="16.5" customHeight="1" thickBot="1">
      <c r="A30" s="48" t="s">
        <v>80</v>
      </c>
      <c r="B30" s="68"/>
      <c r="C30" s="85">
        <f aca="true" t="shared" si="6" ref="C30:V30">+C28+C21</f>
        <v>275</v>
      </c>
      <c r="D30" s="85">
        <f t="shared" si="6"/>
        <v>15</v>
      </c>
      <c r="E30" s="84">
        <f t="shared" si="6"/>
        <v>47</v>
      </c>
      <c r="F30" s="85">
        <f t="shared" si="6"/>
        <v>3</v>
      </c>
      <c r="G30" s="85">
        <f t="shared" si="6"/>
        <v>20</v>
      </c>
      <c r="H30" s="84">
        <f t="shared" si="6"/>
        <v>29</v>
      </c>
      <c r="I30" s="84">
        <f t="shared" si="6"/>
        <v>196</v>
      </c>
      <c r="J30" s="84">
        <f t="shared" si="6"/>
        <v>98</v>
      </c>
      <c r="K30" s="84">
        <f t="shared" si="6"/>
        <v>223</v>
      </c>
      <c r="L30" s="84">
        <f t="shared" si="6"/>
        <v>223</v>
      </c>
      <c r="M30" s="84">
        <f t="shared" si="6"/>
        <v>300</v>
      </c>
      <c r="N30" s="84">
        <f t="shared" si="6"/>
        <v>100</v>
      </c>
      <c r="O30" s="84">
        <f t="shared" si="6"/>
        <v>215</v>
      </c>
      <c r="P30" s="84">
        <f t="shared" si="6"/>
        <v>215</v>
      </c>
      <c r="Q30" s="84">
        <f t="shared" si="6"/>
        <v>75</v>
      </c>
      <c r="R30" s="84">
        <f t="shared" si="6"/>
        <v>350</v>
      </c>
      <c r="S30" s="84">
        <f t="shared" si="6"/>
        <v>20</v>
      </c>
      <c r="T30" s="84">
        <f t="shared" si="6"/>
        <v>100</v>
      </c>
      <c r="U30" s="84">
        <f t="shared" si="6"/>
        <v>200</v>
      </c>
      <c r="V30" s="84">
        <f t="shared" si="6"/>
        <v>30</v>
      </c>
      <c r="W30" s="84">
        <f>+W28+W21</f>
        <v>34</v>
      </c>
      <c r="X30" s="84">
        <f>+X28+X21</f>
        <v>60</v>
      </c>
      <c r="Y30" s="84">
        <f>+Y28+Y21</f>
        <v>67</v>
      </c>
      <c r="Z30" s="69">
        <f>Z21+Z28</f>
        <v>2895</v>
      </c>
    </row>
    <row r="31" ht="16.5" customHeight="1">
      <c r="Z31" s="24"/>
    </row>
    <row r="32" spans="3:26" ht="16.5" customHeight="1" hidden="1">
      <c r="C32" s="1468">
        <v>267</v>
      </c>
      <c r="D32" s="1469">
        <v>15</v>
      </c>
      <c r="E32" s="1469">
        <v>47</v>
      </c>
      <c r="F32" s="1469">
        <v>3</v>
      </c>
      <c r="G32" s="1469">
        <v>20</v>
      </c>
      <c r="H32" s="1469">
        <v>29</v>
      </c>
      <c r="I32" s="1469">
        <v>196</v>
      </c>
      <c r="J32" s="1469">
        <v>98</v>
      </c>
      <c r="K32" s="1469">
        <v>223</v>
      </c>
      <c r="L32" s="1469">
        <v>220</v>
      </c>
      <c r="M32" s="1469">
        <v>300</v>
      </c>
      <c r="N32" s="1469">
        <v>100</v>
      </c>
      <c r="O32" s="1469">
        <v>215</v>
      </c>
      <c r="P32" s="1469">
        <v>215</v>
      </c>
      <c r="Q32" s="1469">
        <v>75</v>
      </c>
      <c r="R32" s="1469">
        <v>350</v>
      </c>
      <c r="S32" s="1469">
        <v>20</v>
      </c>
      <c r="T32" s="1469">
        <v>100</v>
      </c>
      <c r="U32" s="1469">
        <v>200</v>
      </c>
      <c r="V32" s="1469">
        <v>30</v>
      </c>
      <c r="W32" s="1469">
        <v>34</v>
      </c>
      <c r="X32" s="1469">
        <v>60</v>
      </c>
      <c r="Y32" s="1469">
        <v>67</v>
      </c>
      <c r="Z32" s="1468">
        <f>SUM(C32:Y32)</f>
        <v>2884</v>
      </c>
    </row>
    <row r="33" spans="3:26" ht="16.5" customHeight="1">
      <c r="C33" s="1472"/>
      <c r="D33" s="1473"/>
      <c r="E33" s="1473"/>
      <c r="F33" s="1473"/>
      <c r="G33" s="1473"/>
      <c r="H33" s="1473"/>
      <c r="I33" s="1473"/>
      <c r="J33" s="1473"/>
      <c r="K33" s="1473"/>
      <c r="L33" s="1473"/>
      <c r="M33" s="1473"/>
      <c r="N33" s="1473"/>
      <c r="O33" s="1473"/>
      <c r="P33" s="1473"/>
      <c r="Q33" s="1473"/>
      <c r="R33" s="1473"/>
      <c r="S33" s="1473"/>
      <c r="T33" s="1473"/>
      <c r="U33" s="1473"/>
      <c r="V33" s="1473"/>
      <c r="W33" s="1473"/>
      <c r="X33" s="1473"/>
      <c r="Y33" s="1473"/>
      <c r="Z33" s="1472"/>
    </row>
    <row r="34" ht="16.5" customHeight="1">
      <c r="A34" s="41" t="s">
        <v>81</v>
      </c>
    </row>
    <row r="35" ht="16.5" customHeight="1">
      <c r="A35" s="41" t="s">
        <v>82</v>
      </c>
    </row>
    <row r="36" spans="1:5" ht="16.5" customHeight="1">
      <c r="A36" s="41" t="s">
        <v>83</v>
      </c>
      <c r="C36" s="25"/>
      <c r="D36" s="25"/>
      <c r="E36" s="25"/>
    </row>
    <row r="37" spans="3:5" ht="16.5" customHeight="1">
      <c r="C37" s="25"/>
      <c r="D37" s="25"/>
      <c r="E37" s="25"/>
    </row>
    <row r="38" spans="3:5" ht="16.5" customHeight="1">
      <c r="C38" s="25"/>
      <c r="D38" s="25"/>
      <c r="E38" s="25"/>
    </row>
  </sheetData>
  <mergeCells count="1">
    <mergeCell ref="C5:Z5"/>
  </mergeCells>
  <printOptions horizontalCentered="1"/>
  <pageMargins left="0.25" right="0.25" top="0.51" bottom="1" header="0.3" footer="0.25"/>
  <pageSetup fitToHeight="1" fitToWidth="1" horizontalDpi="600" verticalDpi="600" orientation="landscape" scale="76" r:id="rId1"/>
  <headerFooter alignWithMargins="0">
    <oddHeader>&amp;R&amp;"Arial,Bold"&amp;10Page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64"/>
  <sheetViews>
    <sheetView zoomScale="69" zoomScaleNormal="69" workbookViewId="0" topLeftCell="A1">
      <selection activeCell="A1" sqref="A1"/>
    </sheetView>
  </sheetViews>
  <sheetFormatPr defaultColWidth="9.140625" defaultRowHeight="19.5" customHeight="1"/>
  <cols>
    <col min="1" max="1" width="8.7109375" style="115" customWidth="1"/>
    <col min="2" max="2" width="1.1484375" style="7" customWidth="1"/>
    <col min="3" max="3" width="7.421875" style="7" customWidth="1"/>
    <col min="4" max="5" width="7.421875" style="6" customWidth="1"/>
    <col min="6" max="6" width="7.140625" style="6" customWidth="1"/>
    <col min="7" max="7" width="0.71875" style="6" customWidth="1"/>
    <col min="8" max="8" width="9.7109375" style="115" bestFit="1" customWidth="1"/>
    <col min="9" max="9" width="6.00390625" style="7" customWidth="1"/>
    <col min="10" max="10" width="6.00390625" style="7" hidden="1" customWidth="1"/>
    <col min="11" max="12" width="6.00390625" style="7" customWidth="1"/>
    <col min="13" max="13" width="7.57421875" style="7" hidden="1" customWidth="1"/>
    <col min="14" max="15" width="6.00390625" style="7" hidden="1" customWidth="1"/>
    <col min="16" max="31" width="6.00390625" style="7" customWidth="1"/>
    <col min="32" max="32" width="10.140625" style="98" customWidth="1"/>
    <col min="33" max="33" width="12.28125" style="7" customWidth="1"/>
    <col min="34" max="34" width="10.57421875" style="99" bestFit="1" customWidth="1"/>
    <col min="35" max="35" width="0.71875" style="100" customWidth="1"/>
    <col min="36" max="36" width="10.57421875" style="98" bestFit="1" customWidth="1"/>
    <col min="37" max="16384" width="8.00390625" style="7" customWidth="1"/>
  </cols>
  <sheetData>
    <row r="2" spans="1:36" s="1" customFormat="1" ht="16.5" customHeight="1">
      <c r="A2" s="41" t="s">
        <v>340</v>
      </c>
      <c r="D2" s="2"/>
      <c r="E2" s="2"/>
      <c r="F2" s="2"/>
      <c r="G2" s="2"/>
      <c r="AF2" s="95"/>
      <c r="AH2" s="96"/>
      <c r="AJ2" s="95"/>
    </row>
    <row r="3" spans="1:8" ht="19.5" customHeight="1">
      <c r="A3" s="97" t="s">
        <v>84</v>
      </c>
      <c r="D3" s="1526">
        <v>39068</v>
      </c>
      <c r="E3" s="1526"/>
      <c r="F3" s="1526"/>
      <c r="G3" s="1526"/>
      <c r="H3" s="1526"/>
    </row>
    <row r="6" spans="1:36" s="107" customFormat="1" ht="51" customHeight="1" thickBot="1">
      <c r="A6" s="101" t="s">
        <v>85</v>
      </c>
      <c r="B6" s="102"/>
      <c r="C6" s="102"/>
      <c r="D6" s="103"/>
      <c r="E6" s="103"/>
      <c r="F6" s="103"/>
      <c r="G6" s="103"/>
      <c r="H6" s="104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5"/>
      <c r="AG6" s="102"/>
      <c r="AH6" s="106"/>
      <c r="AI6" s="102"/>
      <c r="AJ6" s="105"/>
    </row>
    <row r="7" spans="1:36" s="107" customFormat="1" ht="19.5" customHeight="1">
      <c r="A7" s="108"/>
      <c r="B7" s="109"/>
      <c r="C7" s="109"/>
      <c r="D7" s="110"/>
      <c r="E7" s="110"/>
      <c r="F7" s="110"/>
      <c r="G7" s="110"/>
      <c r="H7" s="111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12"/>
      <c r="AG7" s="109"/>
      <c r="AH7" s="113"/>
      <c r="AI7" s="109"/>
      <c r="AJ7" s="112"/>
    </row>
    <row r="8" ht="24" customHeight="1">
      <c r="A8" s="114"/>
    </row>
    <row r="9" spans="1:36" s="15" customFormat="1" ht="24" customHeight="1">
      <c r="A9" s="115"/>
      <c r="C9" s="1524" t="s">
        <v>86</v>
      </c>
      <c r="D9" s="1524"/>
      <c r="E9" s="1524"/>
      <c r="F9" s="1524"/>
      <c r="G9" s="14"/>
      <c r="H9" s="117"/>
      <c r="I9" s="1525"/>
      <c r="J9" s="1525"/>
      <c r="K9" s="1525"/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5"/>
      <c r="Z9" s="1525"/>
      <c r="AA9" s="1525"/>
      <c r="AB9" s="1525"/>
      <c r="AC9" s="1525"/>
      <c r="AD9" s="1525"/>
      <c r="AE9" s="1525"/>
      <c r="AF9" s="1525"/>
      <c r="AG9" s="118"/>
      <c r="AH9" s="119"/>
      <c r="AI9" s="120"/>
      <c r="AJ9" s="115"/>
    </row>
    <row r="10" spans="1:37" s="115" customFormat="1" ht="39.75" thickBot="1">
      <c r="A10" s="121" t="s">
        <v>87</v>
      </c>
      <c r="C10" s="122" t="s">
        <v>88</v>
      </c>
      <c r="D10" s="123" t="s">
        <v>89</v>
      </c>
      <c r="E10" s="123" t="s">
        <v>90</v>
      </c>
      <c r="F10" s="123" t="s">
        <v>91</v>
      </c>
      <c r="G10" s="124"/>
      <c r="H10" s="121" t="s">
        <v>92</v>
      </c>
      <c r="I10" s="122" t="str">
        <f>'DIV EQUP'!C6</f>
        <v>12</v>
      </c>
      <c r="J10" s="122"/>
      <c r="K10" s="122" t="str">
        <f>'DIV EQUP'!D6</f>
        <v>19</v>
      </c>
      <c r="L10" s="122" t="str">
        <f>'DIV EQUP'!E6</f>
        <v>20</v>
      </c>
      <c r="M10" s="122"/>
      <c r="N10" s="122"/>
      <c r="O10" s="122"/>
      <c r="P10" s="122" t="str">
        <f>'DIV EQUP'!G6</f>
        <v>30</v>
      </c>
      <c r="Q10" s="122" t="str">
        <f>'DIV EQUP'!H6</f>
        <v>44</v>
      </c>
      <c r="R10" s="122" t="str">
        <f>'DIV EQUP'!I6</f>
        <v>45</v>
      </c>
      <c r="S10" s="122" t="str">
        <f>'DIV EQUP'!J6</f>
        <v>46</v>
      </c>
      <c r="T10" s="122" t="str">
        <f>'DIV EQUP'!K6</f>
        <v>50</v>
      </c>
      <c r="U10" s="122" t="str">
        <f>'DIV EQUP'!L6</f>
        <v>53</v>
      </c>
      <c r="V10" s="122" t="str">
        <f>'DIV EQUP'!M6</f>
        <v>63</v>
      </c>
      <c r="W10" s="122" t="str">
        <f>'DIV EQUP'!N6</f>
        <v>67</v>
      </c>
      <c r="X10" s="122" t="str">
        <f>'DIV EQUP'!O6</f>
        <v>70</v>
      </c>
      <c r="Y10" s="122" t="str">
        <f>'DIV EQUP'!P6</f>
        <v>73</v>
      </c>
      <c r="Z10" s="122">
        <v>75</v>
      </c>
      <c r="AA10" s="122" t="str">
        <f>'DIV EQUP'!R6</f>
        <v>76</v>
      </c>
      <c r="AB10" s="122" t="str">
        <f>'DIV EQUP'!S6</f>
        <v>79</v>
      </c>
      <c r="AC10" s="125">
        <v>80</v>
      </c>
      <c r="AD10" s="125">
        <v>92</v>
      </c>
      <c r="AE10" s="125">
        <v>94</v>
      </c>
      <c r="AF10" s="125" t="s">
        <v>93</v>
      </c>
      <c r="AG10" s="125" t="s">
        <v>94</v>
      </c>
      <c r="AH10" s="126" t="s">
        <v>95</v>
      </c>
      <c r="AI10" s="127"/>
      <c r="AJ10" s="122" t="s">
        <v>96</v>
      </c>
      <c r="AK10" s="128"/>
    </row>
    <row r="11" spans="1:38" ht="19.5" customHeight="1" thickBot="1" thickTop="1">
      <c r="A11" s="129" t="s">
        <v>97</v>
      </c>
      <c r="C11" s="130">
        <f>DDIV!E57</f>
        <v>211</v>
      </c>
      <c r="D11" s="1445">
        <f>DDIV!F57</f>
        <v>112</v>
      </c>
      <c r="E11" s="665">
        <f>DDIV!G57</f>
        <v>212</v>
      </c>
      <c r="F11" s="663">
        <f>DDIV!H57</f>
        <v>10</v>
      </c>
      <c r="H11" s="129">
        <f aca="true" t="shared" si="0" ref="H11:H21">MAX(C11:F11)</f>
        <v>212</v>
      </c>
      <c r="I11" s="131">
        <f>DDIV!J57</f>
        <v>0</v>
      </c>
      <c r="J11" s="131"/>
      <c r="K11" s="131"/>
      <c r="L11" s="131">
        <f>DDIV!K57</f>
        <v>0</v>
      </c>
      <c r="M11" s="131"/>
      <c r="N11" s="131"/>
      <c r="O11" s="131"/>
      <c r="P11" s="131"/>
      <c r="Q11" s="131"/>
      <c r="R11" s="131"/>
      <c r="S11" s="131">
        <f>DDIV!L57</f>
        <v>30</v>
      </c>
      <c r="T11" s="131"/>
      <c r="U11" s="131">
        <f>DDIV!N57</f>
        <v>93</v>
      </c>
      <c r="V11" s="131"/>
      <c r="W11" s="131"/>
      <c r="X11" s="131">
        <f>DDIV!P57</f>
        <v>25</v>
      </c>
      <c r="Y11" s="131">
        <f>DDIV!Q57</f>
        <v>22</v>
      </c>
      <c r="Z11" s="131"/>
      <c r="AA11" s="131">
        <f>DDIV!R57</f>
        <v>20</v>
      </c>
      <c r="AB11" s="131"/>
      <c r="AC11" s="132">
        <f>DDIV!S57</f>
        <v>22</v>
      </c>
      <c r="AD11" s="132"/>
      <c r="AE11" s="132"/>
      <c r="AF11" s="133">
        <f aca="true" t="shared" si="1" ref="AF11:AF21">SUM(I11:AE11)</f>
        <v>212</v>
      </c>
      <c r="AG11" s="134">
        <v>39</v>
      </c>
      <c r="AH11" s="135">
        <f aca="true" t="shared" si="2" ref="AH11:AH21">AG11/H11</f>
        <v>0.18</v>
      </c>
      <c r="AI11" s="136"/>
      <c r="AJ11" s="137">
        <f aca="true" t="shared" si="3" ref="AJ11:AJ21">AF11+AG11</f>
        <v>251</v>
      </c>
      <c r="AK11" s="138"/>
      <c r="AL11" s="6"/>
    </row>
    <row r="12" spans="1:38" s="140" customFormat="1" ht="19.5" customHeight="1" thickBot="1" thickTop="1">
      <c r="A12" s="139">
        <v>2</v>
      </c>
      <c r="C12" s="664">
        <f>DDIV!E90</f>
        <v>175</v>
      </c>
      <c r="D12" s="667">
        <f>DDIV!F90</f>
        <v>93</v>
      </c>
      <c r="E12" s="670">
        <f>DDIV!G90</f>
        <v>175</v>
      </c>
      <c r="F12" s="668">
        <f>DDIV!H90</f>
        <v>0</v>
      </c>
      <c r="G12" s="142"/>
      <c r="H12" s="139">
        <f t="shared" si="0"/>
        <v>175</v>
      </c>
      <c r="I12" s="143">
        <f>DDIV!J90</f>
        <v>25</v>
      </c>
      <c r="J12" s="143"/>
      <c r="K12" s="143"/>
      <c r="L12" s="143">
        <f>DDIV!K90</f>
        <v>3</v>
      </c>
      <c r="M12" s="143"/>
      <c r="N12" s="143"/>
      <c r="O12" s="143"/>
      <c r="P12" s="143"/>
      <c r="Q12" s="143"/>
      <c r="R12" s="143"/>
      <c r="S12" s="143">
        <f>DDIV!M90</f>
        <v>0</v>
      </c>
      <c r="T12" s="143">
        <f>DDIV!N90</f>
        <v>0</v>
      </c>
      <c r="U12" s="143">
        <f>DDIV!O90</f>
        <v>43</v>
      </c>
      <c r="V12" s="143">
        <f>DDIV!P90</f>
        <v>0</v>
      </c>
      <c r="W12" s="143">
        <f>DDIV!Q90</f>
        <v>0</v>
      </c>
      <c r="X12" s="143"/>
      <c r="Y12" s="143">
        <f>DDIV!R90</f>
        <v>45</v>
      </c>
      <c r="Z12" s="143">
        <f>DDIV!S90</f>
        <v>13</v>
      </c>
      <c r="AA12" s="143">
        <f>DDIV!T90</f>
        <v>46</v>
      </c>
      <c r="AB12" s="143"/>
      <c r="AC12" s="144"/>
      <c r="AD12" s="144"/>
      <c r="AE12" s="144"/>
      <c r="AF12" s="144">
        <f t="shared" si="1"/>
        <v>175</v>
      </c>
      <c r="AG12" s="145">
        <v>32</v>
      </c>
      <c r="AH12" s="146">
        <f t="shared" si="2"/>
        <v>0.18</v>
      </c>
      <c r="AI12" s="147"/>
      <c r="AJ12" s="137">
        <f t="shared" si="3"/>
        <v>207</v>
      </c>
      <c r="AK12" s="149"/>
      <c r="AL12" s="142">
        <f>SUM(I12:AA12)-AF12</f>
        <v>0</v>
      </c>
    </row>
    <row r="13" spans="1:38" ht="19.5" customHeight="1" thickBot="1" thickTop="1">
      <c r="A13" s="129" t="s">
        <v>98</v>
      </c>
      <c r="C13" s="130">
        <f>DDIV!E168</f>
        <v>180</v>
      </c>
      <c r="D13" s="671">
        <f>DDIV!F168</f>
        <v>115</v>
      </c>
      <c r="E13" s="665">
        <f>DDIV!G168</f>
        <v>186</v>
      </c>
      <c r="F13" s="663">
        <f>DDIV!H168</f>
        <v>7</v>
      </c>
      <c r="H13" s="139">
        <f t="shared" si="0"/>
        <v>186</v>
      </c>
      <c r="I13" s="131">
        <f>DDIV!J168</f>
        <v>16</v>
      </c>
      <c r="J13" s="131"/>
      <c r="K13" s="131"/>
      <c r="L13" s="131">
        <f>DDIV!K168</f>
        <v>2</v>
      </c>
      <c r="M13" s="131"/>
      <c r="N13" s="131"/>
      <c r="O13" s="131"/>
      <c r="P13" s="131"/>
      <c r="Q13" s="131">
        <f>DDIV!L168</f>
        <v>3</v>
      </c>
      <c r="R13" s="131"/>
      <c r="S13" s="131"/>
      <c r="T13" s="131">
        <f>DDIV!N168</f>
        <v>0</v>
      </c>
      <c r="U13" s="131"/>
      <c r="V13" s="131">
        <f>DDIV!P138</f>
        <v>0</v>
      </c>
      <c r="W13" s="131">
        <f>DDIV!M168</f>
        <v>82</v>
      </c>
      <c r="X13" s="131">
        <f>DDIV!O168</f>
        <v>59</v>
      </c>
      <c r="Y13" s="131">
        <f>DDIV!Q168</f>
        <v>12</v>
      </c>
      <c r="Z13" s="131"/>
      <c r="AA13" s="131">
        <f>DDIV!S168</f>
        <v>12</v>
      </c>
      <c r="AB13" s="131"/>
      <c r="AC13" s="132"/>
      <c r="AD13" s="132"/>
      <c r="AE13" s="132"/>
      <c r="AF13" s="144">
        <f t="shared" si="1"/>
        <v>186</v>
      </c>
      <c r="AG13" s="134">
        <v>38</v>
      </c>
      <c r="AH13" s="135">
        <f t="shared" si="2"/>
        <v>0.2</v>
      </c>
      <c r="AJ13" s="137">
        <f t="shared" si="3"/>
        <v>224</v>
      </c>
      <c r="AK13" s="138"/>
      <c r="AL13" s="6">
        <f>SUM(I13:AA13)-AF13</f>
        <v>0</v>
      </c>
    </row>
    <row r="14" spans="1:38" s="140" customFormat="1" ht="19.5" customHeight="1" thickBot="1" thickTop="1">
      <c r="A14" s="139" t="s">
        <v>99</v>
      </c>
      <c r="C14" s="141">
        <f>DDIV!E226</f>
        <v>169</v>
      </c>
      <c r="D14" s="667">
        <f>DDIV!F226</f>
        <v>95</v>
      </c>
      <c r="E14" s="670">
        <f>DDIV!G226</f>
        <v>181</v>
      </c>
      <c r="F14" s="674">
        <f>DDIV!H226</f>
        <v>4</v>
      </c>
      <c r="G14" s="142"/>
      <c r="H14" s="139">
        <f t="shared" si="0"/>
        <v>181</v>
      </c>
      <c r="I14" s="143">
        <f>DDIV!J226</f>
        <v>18</v>
      </c>
      <c r="J14" s="143"/>
      <c r="K14" s="143"/>
      <c r="L14" s="143">
        <f>DDIV!L226</f>
        <v>0</v>
      </c>
      <c r="M14" s="143"/>
      <c r="N14" s="143"/>
      <c r="O14" s="143"/>
      <c r="P14" s="143"/>
      <c r="Q14" s="143"/>
      <c r="R14" s="143"/>
      <c r="S14" s="143"/>
      <c r="T14" s="143">
        <f>DDIV!M226</f>
        <v>117</v>
      </c>
      <c r="U14" s="143">
        <f>DDIV!N226</f>
        <v>0</v>
      </c>
      <c r="V14" s="143"/>
      <c r="W14" s="143"/>
      <c r="X14" s="143"/>
      <c r="Y14" s="143"/>
      <c r="Z14" s="143"/>
      <c r="AA14" s="143"/>
      <c r="AB14" s="144"/>
      <c r="AC14" s="144"/>
      <c r="AD14" s="144">
        <f>DDIV!Q226</f>
        <v>38</v>
      </c>
      <c r="AE14" s="144">
        <f>DDIV!S226</f>
        <v>8</v>
      </c>
      <c r="AF14" s="144">
        <f t="shared" si="1"/>
        <v>181</v>
      </c>
      <c r="AG14" s="145">
        <v>34</v>
      </c>
      <c r="AH14" s="146">
        <f t="shared" si="2"/>
        <v>0.19</v>
      </c>
      <c r="AI14" s="147"/>
      <c r="AJ14" s="137">
        <f t="shared" si="3"/>
        <v>215</v>
      </c>
      <c r="AK14" s="149"/>
      <c r="AL14" s="142"/>
    </row>
    <row r="15" spans="1:38" ht="19.5" customHeight="1" thickBot="1" thickTop="1">
      <c r="A15" s="129">
        <v>6</v>
      </c>
      <c r="C15" s="669">
        <f>DDIV!E253</f>
        <v>68</v>
      </c>
      <c r="D15" s="671">
        <f>DDIV!F253</f>
        <v>27</v>
      </c>
      <c r="E15" s="665">
        <f>DDIV!G253</f>
        <v>68</v>
      </c>
      <c r="F15" s="663">
        <f>DDIV!H253</f>
        <v>0</v>
      </c>
      <c r="H15" s="139">
        <f t="shared" si="0"/>
        <v>68</v>
      </c>
      <c r="I15" s="131">
        <f>DDIV!J253</f>
        <v>48</v>
      </c>
      <c r="J15" s="131"/>
      <c r="K15" s="131">
        <f>DDIV!K253</f>
        <v>0</v>
      </c>
      <c r="L15" s="131">
        <f>DDIV!L253</f>
        <v>0</v>
      </c>
      <c r="M15" s="131">
        <v>0</v>
      </c>
      <c r="N15" s="131"/>
      <c r="O15" s="131"/>
      <c r="P15" s="131">
        <f>DDIV!N253</f>
        <v>20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32"/>
      <c r="AD15" s="132"/>
      <c r="AE15" s="132"/>
      <c r="AF15" s="144">
        <f t="shared" si="1"/>
        <v>68</v>
      </c>
      <c r="AG15" s="134">
        <v>12</v>
      </c>
      <c r="AH15" s="135">
        <f t="shared" si="2"/>
        <v>0.18</v>
      </c>
      <c r="AJ15" s="137">
        <f t="shared" si="3"/>
        <v>80</v>
      </c>
      <c r="AK15" s="138"/>
      <c r="AL15" s="6">
        <f>SUM(I15:AA15)-AF15</f>
        <v>0</v>
      </c>
    </row>
    <row r="16" spans="1:38" s="140" customFormat="1" ht="19.5" customHeight="1" thickBot="1" thickTop="1">
      <c r="A16" s="139" t="s">
        <v>100</v>
      </c>
      <c r="C16" s="141">
        <f>DDIV!E326</f>
        <v>198</v>
      </c>
      <c r="D16" s="761">
        <f>DDIV!F326</f>
        <v>101</v>
      </c>
      <c r="E16" s="670">
        <f>DDIV!G326</f>
        <v>199</v>
      </c>
      <c r="F16" s="674">
        <f>DDIV!H326</f>
        <v>7</v>
      </c>
      <c r="G16" s="142"/>
      <c r="H16" s="139">
        <f t="shared" si="0"/>
        <v>199</v>
      </c>
      <c r="I16" s="144">
        <f>DDIV!J326</f>
        <v>6</v>
      </c>
      <c r="J16" s="144">
        <v>0</v>
      </c>
      <c r="K16" s="144"/>
      <c r="L16" s="144">
        <f>DDIV!L326</f>
        <v>0</v>
      </c>
      <c r="M16" s="144"/>
      <c r="N16" s="144"/>
      <c r="O16" s="144"/>
      <c r="P16" s="144"/>
      <c r="Q16" s="144"/>
      <c r="R16" s="144"/>
      <c r="S16" s="144"/>
      <c r="T16" s="144">
        <f>DDIV!M326</f>
        <v>70</v>
      </c>
      <c r="U16" s="144"/>
      <c r="V16" s="144"/>
      <c r="W16" s="144"/>
      <c r="X16" s="144">
        <f>DDIV!N326</f>
        <v>35</v>
      </c>
      <c r="Y16" s="144">
        <f>DDIV!O326</f>
        <v>39</v>
      </c>
      <c r="Z16" s="144">
        <f>DDIV!P326</f>
        <v>13</v>
      </c>
      <c r="AA16" s="144">
        <f>DDIV!Q326</f>
        <v>5</v>
      </c>
      <c r="AB16" s="144">
        <f>DDIV!R326</f>
        <v>11</v>
      </c>
      <c r="AC16" s="144"/>
      <c r="AD16" s="144">
        <f>DDIV!S326</f>
        <v>20</v>
      </c>
      <c r="AE16" s="144"/>
      <c r="AF16" s="144">
        <f t="shared" si="1"/>
        <v>199</v>
      </c>
      <c r="AG16" s="145">
        <v>37</v>
      </c>
      <c r="AH16" s="146">
        <f t="shared" si="2"/>
        <v>0.19</v>
      </c>
      <c r="AI16" s="147"/>
      <c r="AJ16" s="137">
        <f t="shared" si="3"/>
        <v>236</v>
      </c>
      <c r="AK16" s="149"/>
      <c r="AL16" s="142"/>
    </row>
    <row r="17" spans="1:38" s="140" customFormat="1" ht="19.5" customHeight="1" thickBot="1" thickTop="1">
      <c r="A17" s="139" t="s">
        <v>101</v>
      </c>
      <c r="C17" s="141">
        <f>DDIV!E402</f>
        <v>172</v>
      </c>
      <c r="D17" s="761">
        <f>DDIV!F402</f>
        <v>81</v>
      </c>
      <c r="E17" s="1448">
        <f>DDIV!G402</f>
        <v>172</v>
      </c>
      <c r="F17" s="674">
        <f>DDIV!H402</f>
        <v>2</v>
      </c>
      <c r="G17" s="142"/>
      <c r="H17" s="139">
        <f t="shared" si="0"/>
        <v>172</v>
      </c>
      <c r="I17" s="143">
        <f>DDIV!J402</f>
        <v>9</v>
      </c>
      <c r="J17" s="143"/>
      <c r="K17" s="143">
        <f>DDIV!K402</f>
        <v>0</v>
      </c>
      <c r="L17" s="143">
        <f>DDIV!L402</f>
        <v>0</v>
      </c>
      <c r="M17" s="143"/>
      <c r="N17" s="143"/>
      <c r="O17" s="143"/>
      <c r="P17" s="143"/>
      <c r="Q17" s="143"/>
      <c r="R17" s="143">
        <f>DDIV!N402</f>
        <v>79</v>
      </c>
      <c r="S17" s="143">
        <f>DDIV!O402</f>
        <v>21</v>
      </c>
      <c r="T17" s="143"/>
      <c r="U17" s="143"/>
      <c r="V17" s="143"/>
      <c r="W17" s="143"/>
      <c r="X17" s="143">
        <f>DDIV!P402</f>
        <v>11</v>
      </c>
      <c r="Y17" s="143">
        <f>DDIV!Q402</f>
        <v>10</v>
      </c>
      <c r="Z17" s="143"/>
      <c r="AA17" s="143">
        <f>DDIV!R402</f>
        <v>10</v>
      </c>
      <c r="AB17" s="143"/>
      <c r="AC17" s="144">
        <f>DDIV!S402</f>
        <v>14</v>
      </c>
      <c r="AD17" s="144">
        <f>DDIV!T402</f>
        <v>22</v>
      </c>
      <c r="AE17" s="144"/>
      <c r="AF17" s="144">
        <f t="shared" si="1"/>
        <v>176</v>
      </c>
      <c r="AG17" s="145">
        <v>32</v>
      </c>
      <c r="AH17" s="146">
        <f t="shared" si="2"/>
        <v>0.19</v>
      </c>
      <c r="AI17" s="147"/>
      <c r="AJ17" s="137">
        <f t="shared" si="3"/>
        <v>208</v>
      </c>
      <c r="AK17" s="149"/>
      <c r="AL17" s="142"/>
    </row>
    <row r="18" spans="1:38" s="140" customFormat="1" ht="21.75" customHeight="1" thickBot="1" thickTop="1">
      <c r="A18" s="139">
        <v>9</v>
      </c>
      <c r="C18" s="687">
        <f>DDIV!E442</f>
        <v>207</v>
      </c>
      <c r="D18" s="667">
        <f>DDIV!F442</f>
        <v>127</v>
      </c>
      <c r="E18" s="670">
        <f>DDIV!G442</f>
        <v>211</v>
      </c>
      <c r="F18" s="674">
        <f>DDIV!H442</f>
        <v>4</v>
      </c>
      <c r="G18" s="142"/>
      <c r="H18" s="139">
        <f t="shared" si="0"/>
        <v>211</v>
      </c>
      <c r="I18" s="143">
        <f>DDIV!J442</f>
        <v>24</v>
      </c>
      <c r="J18" s="143"/>
      <c r="K18" s="143"/>
      <c r="L18" s="143"/>
      <c r="M18" s="143"/>
      <c r="N18" s="143"/>
      <c r="O18" s="143"/>
      <c r="P18" s="143"/>
      <c r="Q18" s="143">
        <f>DDIV!M442</f>
        <v>3</v>
      </c>
      <c r="R18" s="143"/>
      <c r="S18" s="143"/>
      <c r="T18" s="143"/>
      <c r="U18" s="143"/>
      <c r="V18" s="143"/>
      <c r="W18" s="143"/>
      <c r="X18" s="143">
        <f>DDIV!O442</f>
        <v>21</v>
      </c>
      <c r="Y18" s="143">
        <f>DDIV!Q442</f>
        <v>20</v>
      </c>
      <c r="Z18" s="143">
        <f>DDIV!R442</f>
        <v>13</v>
      </c>
      <c r="AA18" s="143">
        <f>DDIV!S442</f>
        <v>130</v>
      </c>
      <c r="AB18" s="143"/>
      <c r="AC18" s="144"/>
      <c r="AD18" s="144"/>
      <c r="AE18" s="144"/>
      <c r="AF18" s="144">
        <f t="shared" si="1"/>
        <v>211</v>
      </c>
      <c r="AG18" s="145">
        <v>38</v>
      </c>
      <c r="AH18" s="146">
        <f t="shared" si="2"/>
        <v>0.18</v>
      </c>
      <c r="AI18" s="147"/>
      <c r="AJ18" s="137">
        <f t="shared" si="3"/>
        <v>249</v>
      </c>
      <c r="AK18" s="149"/>
      <c r="AL18" s="142">
        <f>SUM(I18:AA18)-AF18</f>
        <v>0</v>
      </c>
    </row>
    <row r="19" spans="1:38" s="140" customFormat="1" ht="19.5" customHeight="1" thickBot="1" thickTop="1">
      <c r="A19" s="139" t="s">
        <v>102</v>
      </c>
      <c r="C19" s="1446">
        <f>DDIV!E516</f>
        <v>205</v>
      </c>
      <c r="D19" s="761">
        <f>DDIV!F516</f>
        <v>118</v>
      </c>
      <c r="E19" s="670">
        <f>DDIV!G516</f>
        <v>215</v>
      </c>
      <c r="F19" s="668">
        <f>DDIV!H516</f>
        <v>15</v>
      </c>
      <c r="G19" s="142"/>
      <c r="H19" s="139">
        <f t="shared" si="0"/>
        <v>215</v>
      </c>
      <c r="I19" s="143">
        <f>DDIV!J516</f>
        <v>5</v>
      </c>
      <c r="J19" s="143">
        <v>0</v>
      </c>
      <c r="K19" s="143">
        <f>DDIV!K516</f>
        <v>3</v>
      </c>
      <c r="L19" s="143">
        <f>DDIV!L516</f>
        <v>0</v>
      </c>
      <c r="M19" s="143">
        <v>0</v>
      </c>
      <c r="N19" s="143"/>
      <c r="O19" s="143"/>
      <c r="P19" s="143">
        <v>0</v>
      </c>
      <c r="Q19" s="143">
        <v>0</v>
      </c>
      <c r="R19" s="143">
        <f>DDIV!M516</f>
        <v>0</v>
      </c>
      <c r="S19" s="143">
        <f>DDIV!N516</f>
        <v>0</v>
      </c>
      <c r="T19" s="143">
        <v>0</v>
      </c>
      <c r="U19" s="143">
        <f>DDIV!O516</f>
        <v>11</v>
      </c>
      <c r="V19" s="143">
        <f>DDIV!P516</f>
        <v>130</v>
      </c>
      <c r="W19" s="143"/>
      <c r="X19" s="143">
        <f>DDIV!Q516</f>
        <v>7</v>
      </c>
      <c r="Y19" s="143"/>
      <c r="Z19" s="143"/>
      <c r="AA19" s="143"/>
      <c r="AB19" s="144">
        <f>DDIV!R516</f>
        <v>5</v>
      </c>
      <c r="AC19" s="143">
        <f>DDIV!S516</f>
        <v>54</v>
      </c>
      <c r="AD19" s="144"/>
      <c r="AE19" s="144"/>
      <c r="AF19" s="144">
        <f t="shared" si="1"/>
        <v>215</v>
      </c>
      <c r="AG19" s="145">
        <v>40</v>
      </c>
      <c r="AH19" s="146">
        <f t="shared" si="2"/>
        <v>0.19</v>
      </c>
      <c r="AI19" s="147"/>
      <c r="AJ19" s="137">
        <f t="shared" si="3"/>
        <v>255</v>
      </c>
      <c r="AK19" s="149"/>
      <c r="AL19" s="142"/>
    </row>
    <row r="20" spans="1:38" s="140" customFormat="1" ht="19.5" customHeight="1" thickBot="1" thickTop="1">
      <c r="A20" s="139" t="s">
        <v>103</v>
      </c>
      <c r="C20" s="141">
        <f>DDIV!E582</f>
        <v>237</v>
      </c>
      <c r="D20" s="761">
        <f>DDIV!F582</f>
        <v>126</v>
      </c>
      <c r="E20" s="1448">
        <f>DDIV!G582</f>
        <v>236</v>
      </c>
      <c r="F20" s="859">
        <f>DDIV!H582</f>
        <v>5</v>
      </c>
      <c r="G20" s="142"/>
      <c r="H20" s="139">
        <f t="shared" si="0"/>
        <v>237</v>
      </c>
      <c r="I20" s="143">
        <f>DDIV!J582</f>
        <v>20</v>
      </c>
      <c r="J20" s="143">
        <v>0</v>
      </c>
      <c r="K20" s="143">
        <v>0</v>
      </c>
      <c r="L20" s="143"/>
      <c r="M20" s="143">
        <v>0</v>
      </c>
      <c r="N20" s="143"/>
      <c r="O20" s="143"/>
      <c r="P20" s="143">
        <v>0</v>
      </c>
      <c r="Q20" s="143">
        <v>0</v>
      </c>
      <c r="R20" s="143">
        <f>DDIV!L582</f>
        <v>84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f>DDIV!N582</f>
        <v>10</v>
      </c>
      <c r="Y20" s="143">
        <f>DDIV!O582</f>
        <v>28</v>
      </c>
      <c r="Z20" s="143">
        <f>DDIV!P582</f>
        <v>13</v>
      </c>
      <c r="AA20" s="143">
        <f>DDIV!Q582</f>
        <v>33</v>
      </c>
      <c r="AB20" s="144"/>
      <c r="AC20" s="144">
        <f>DDIV!R582</f>
        <v>13</v>
      </c>
      <c r="AD20" s="144">
        <f>DDIV!S582</f>
        <v>21</v>
      </c>
      <c r="AE20" s="144">
        <f>DDIV!T582</f>
        <v>17</v>
      </c>
      <c r="AF20" s="144">
        <f t="shared" si="1"/>
        <v>239</v>
      </c>
      <c r="AG20" s="145">
        <v>45</v>
      </c>
      <c r="AH20" s="146">
        <f t="shared" si="2"/>
        <v>0.19</v>
      </c>
      <c r="AI20" s="147"/>
      <c r="AJ20" s="137">
        <f t="shared" si="3"/>
        <v>284</v>
      </c>
      <c r="AK20" s="149"/>
      <c r="AL20" s="142"/>
    </row>
    <row r="21" spans="1:38" s="140" customFormat="1" ht="19.5" customHeight="1" thickBot="1" thickTop="1">
      <c r="A21" s="150" t="s">
        <v>104</v>
      </c>
      <c r="C21" s="1447">
        <f>DDIV!E662</f>
        <v>242</v>
      </c>
      <c r="D21" s="667">
        <f>DDIV!F662</f>
        <v>137</v>
      </c>
      <c r="E21" s="670">
        <f>DDIV!G662</f>
        <v>247</v>
      </c>
      <c r="F21" s="674">
        <f>DDIV!H625</f>
        <v>5</v>
      </c>
      <c r="G21" s="142"/>
      <c r="H21" s="139">
        <f t="shared" si="0"/>
        <v>247</v>
      </c>
      <c r="I21" s="143">
        <f>DDIV!J662</f>
        <v>9</v>
      </c>
      <c r="J21" s="143">
        <v>0</v>
      </c>
      <c r="K21" s="143"/>
      <c r="L21" s="143">
        <f>DDIV!K662</f>
        <v>0</v>
      </c>
      <c r="M21" s="143">
        <v>0</v>
      </c>
      <c r="N21" s="143"/>
      <c r="O21" s="143"/>
      <c r="P21" s="143">
        <v>0</v>
      </c>
      <c r="Q21" s="143">
        <v>0</v>
      </c>
      <c r="R21" s="143">
        <v>0</v>
      </c>
      <c r="S21" s="143">
        <f>DDIV!M662</f>
        <v>24</v>
      </c>
      <c r="T21" s="143"/>
      <c r="U21" s="143">
        <f>DDIV!N662</f>
        <v>41</v>
      </c>
      <c r="V21" s="143">
        <f>DDIV!O662</f>
        <v>121</v>
      </c>
      <c r="W21" s="143"/>
      <c r="X21" s="143">
        <f>DDIV!S662</f>
        <v>0</v>
      </c>
      <c r="Y21" s="143"/>
      <c r="Z21" s="143">
        <f>DDIV!Q662</f>
        <v>13</v>
      </c>
      <c r="AA21" s="143">
        <f>DDIV!R662</f>
        <v>9</v>
      </c>
      <c r="AB21" s="144"/>
      <c r="AC21" s="144">
        <f>DDIV!T662</f>
        <v>32</v>
      </c>
      <c r="AD21" s="144"/>
      <c r="AE21" s="144"/>
      <c r="AF21" s="144">
        <f t="shared" si="1"/>
        <v>249</v>
      </c>
      <c r="AG21" s="145">
        <v>46</v>
      </c>
      <c r="AH21" s="146">
        <f t="shared" si="2"/>
        <v>0.19</v>
      </c>
      <c r="AI21" s="147"/>
      <c r="AJ21" s="137">
        <f t="shared" si="3"/>
        <v>295</v>
      </c>
      <c r="AK21" s="149"/>
      <c r="AL21" s="142"/>
    </row>
    <row r="22" spans="9:37" ht="19.5" customHeight="1" thickTop="1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G22" s="151"/>
      <c r="AJ22" s="152"/>
      <c r="AK22" s="128"/>
    </row>
    <row r="23" spans="1:37" s="15" customFormat="1" ht="19.5" customHeight="1">
      <c r="A23" s="116" t="s">
        <v>73</v>
      </c>
      <c r="C23" s="153">
        <f>SUM(C11:C22)</f>
        <v>2064</v>
      </c>
      <c r="D23" s="154">
        <f>SUM(D11:D22)</f>
        <v>1132</v>
      </c>
      <c r="E23" s="154">
        <f>SUM(E11:E22)</f>
        <v>2102</v>
      </c>
      <c r="F23" s="154">
        <f>SUM(F11:F22)</f>
        <v>59</v>
      </c>
      <c r="G23" s="14"/>
      <c r="H23" s="116">
        <f aca="true" t="shared" si="4" ref="H23:M23">SUM(H11:H22)</f>
        <v>2103</v>
      </c>
      <c r="I23" s="155">
        <f t="shared" si="4"/>
        <v>180</v>
      </c>
      <c r="J23" s="155">
        <f t="shared" si="4"/>
        <v>0</v>
      </c>
      <c r="K23" s="155">
        <f t="shared" si="4"/>
        <v>3</v>
      </c>
      <c r="L23" s="155">
        <f t="shared" si="4"/>
        <v>5</v>
      </c>
      <c r="M23" s="155">
        <f t="shared" si="4"/>
        <v>0</v>
      </c>
      <c r="N23" s="155"/>
      <c r="O23" s="155"/>
      <c r="P23" s="155">
        <f aca="true" t="shared" si="5" ref="P23:AF23">SUM(P11:P22)</f>
        <v>20</v>
      </c>
      <c r="Q23" s="155">
        <f t="shared" si="5"/>
        <v>6</v>
      </c>
      <c r="R23" s="155">
        <f t="shared" si="5"/>
        <v>163</v>
      </c>
      <c r="S23" s="155">
        <f t="shared" si="5"/>
        <v>75</v>
      </c>
      <c r="T23" s="155">
        <f t="shared" si="5"/>
        <v>187</v>
      </c>
      <c r="U23" s="155">
        <f t="shared" si="5"/>
        <v>188</v>
      </c>
      <c r="V23" s="155">
        <f t="shared" si="5"/>
        <v>251</v>
      </c>
      <c r="W23" s="155">
        <f t="shared" si="5"/>
        <v>82</v>
      </c>
      <c r="X23" s="155">
        <f t="shared" si="5"/>
        <v>168</v>
      </c>
      <c r="Y23" s="155">
        <f t="shared" si="5"/>
        <v>176</v>
      </c>
      <c r="Z23" s="155">
        <f t="shared" si="5"/>
        <v>65</v>
      </c>
      <c r="AA23" s="155">
        <f t="shared" si="5"/>
        <v>265</v>
      </c>
      <c r="AB23" s="155">
        <f t="shared" si="5"/>
        <v>16</v>
      </c>
      <c r="AC23" s="155">
        <f t="shared" si="5"/>
        <v>135</v>
      </c>
      <c r="AD23" s="155">
        <f t="shared" si="5"/>
        <v>101</v>
      </c>
      <c r="AE23" s="155">
        <f t="shared" si="5"/>
        <v>25</v>
      </c>
      <c r="AF23" s="155">
        <f t="shared" si="5"/>
        <v>2111</v>
      </c>
      <c r="AG23" s="155">
        <f>SUM(AG11:AG22)</f>
        <v>393</v>
      </c>
      <c r="AH23" s="156">
        <f>SUM(AH11:AH22)/11</f>
        <v>0.19</v>
      </c>
      <c r="AI23" s="155">
        <f>SUM(AI11:AI22)</f>
        <v>0</v>
      </c>
      <c r="AJ23" s="155">
        <f>SUM(AJ11:AJ22)</f>
        <v>2504</v>
      </c>
      <c r="AK23" s="138"/>
    </row>
    <row r="24" ht="19.5" customHeight="1">
      <c r="H24" s="157">
        <f>H23*0.17</f>
        <v>357.51</v>
      </c>
    </row>
    <row r="25" spans="8:34" ht="19.5" customHeight="1">
      <c r="H25" s="157">
        <f>SUM(H23:H24)</f>
        <v>2460.51</v>
      </c>
      <c r="AH25" s="158"/>
    </row>
    <row r="26" ht="19.5" customHeight="1">
      <c r="A26" s="114" t="s">
        <v>105</v>
      </c>
    </row>
    <row r="27" spans="1:38" ht="19.5" customHeight="1">
      <c r="A27" s="114"/>
      <c r="AL27" s="128"/>
    </row>
    <row r="28" spans="9:31" ht="19.5" customHeight="1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3:34" ht="19.5" customHeight="1">
      <c r="C29" s="866"/>
      <c r="F29" s="159"/>
      <c r="G29" s="159"/>
      <c r="H29" s="16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H29" s="161"/>
    </row>
    <row r="30" spans="8:31" ht="19.5" customHeight="1">
      <c r="H30" s="16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 t="s">
        <v>78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9:31" ht="19.5" customHeight="1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9:31" ht="19.5" customHeight="1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9:31" ht="19.5" customHeight="1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9:31" ht="19.5" customHeight="1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9:31" ht="19.5" customHeight="1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9:31" ht="19.5" customHeight="1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9:31" ht="19.5" customHeight="1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9:31" ht="19.5" customHeight="1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9:31" ht="19.5" customHeight="1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9:31" ht="19.5" customHeight="1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664" ht="19.5" customHeight="1">
      <c r="E664" s="6">
        <f>MAX(E662:H662)*0.17+MAX(E662:G662)</f>
        <v>0</v>
      </c>
    </row>
  </sheetData>
  <mergeCells count="3">
    <mergeCell ref="C9:F9"/>
    <mergeCell ref="I9:AF9"/>
    <mergeCell ref="D3:H3"/>
  </mergeCells>
  <printOptions/>
  <pageMargins left="0.34" right="0.35" top="0.57" bottom="0.47" header="0.38" footer="0.25"/>
  <pageSetup fitToHeight="1" fitToWidth="1" horizontalDpi="600" verticalDpi="600" orientation="landscape" scale="64" r:id="rId1"/>
  <headerFooter alignWithMargins="0">
    <oddHeader>&amp;R&amp;"Arial,Bold"&amp;10Page &amp;P of &amp;N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5"/>
  <sheetViews>
    <sheetView workbookViewId="0" topLeftCell="A1">
      <selection activeCell="A1" sqref="A1"/>
    </sheetView>
  </sheetViews>
  <sheetFormatPr defaultColWidth="9.140625" defaultRowHeight="21.75" customHeight="1"/>
  <cols>
    <col min="1" max="1" width="13.8515625" style="196" customWidth="1"/>
    <col min="2" max="2" width="11.8515625" style="167" customWidth="1"/>
    <col min="3" max="3" width="10.28125" style="196" customWidth="1"/>
    <col min="4" max="4" width="10.7109375" style="198" customWidth="1"/>
    <col min="5" max="5" width="10.57421875" style="198" customWidth="1"/>
    <col min="6" max="6" width="11.421875" style="198" customWidth="1"/>
    <col min="7" max="7" width="9.421875" style="198" customWidth="1"/>
    <col min="8" max="8" width="10.7109375" style="196" customWidth="1"/>
    <col min="9" max="9" width="8.00390625" style="167" customWidth="1"/>
    <col min="10" max="10" width="14.28125" style="167" customWidth="1"/>
    <col min="11" max="12" width="8.00390625" style="167" customWidth="1"/>
    <col min="13" max="13" width="8.7109375" style="167" customWidth="1"/>
    <col min="14" max="27" width="8.00390625" style="167" customWidth="1"/>
    <col min="28" max="28" width="7.8515625" style="167" customWidth="1"/>
    <col min="29" max="29" width="9.57421875" style="167" customWidth="1"/>
    <col min="30" max="31" width="8.00390625" style="167" customWidth="1"/>
    <col min="32" max="32" width="6.8515625" style="167" customWidth="1"/>
    <col min="33" max="16384" width="8.00390625" style="167" customWidth="1"/>
  </cols>
  <sheetData>
    <row r="1" spans="1:13" ht="21.75" customHeight="1">
      <c r="A1" s="163" t="s">
        <v>1</v>
      </c>
      <c r="B1" s="17"/>
      <c r="C1" s="164"/>
      <c r="D1" s="165"/>
      <c r="E1" s="165"/>
      <c r="F1" s="165"/>
      <c r="G1" s="165"/>
      <c r="H1" s="164"/>
      <c r="I1" s="17"/>
      <c r="J1" s="17"/>
      <c r="K1" s="166"/>
      <c r="L1" s="166"/>
      <c r="M1" s="166"/>
    </row>
    <row r="2" spans="1:13" ht="21.75" customHeight="1">
      <c r="A2" s="164"/>
      <c r="B2" s="17"/>
      <c r="C2" s="164"/>
      <c r="D2" s="165"/>
      <c r="E2" s="165"/>
      <c r="F2" s="165"/>
      <c r="G2" s="165"/>
      <c r="H2" s="164"/>
      <c r="I2" s="17"/>
      <c r="J2" s="17"/>
      <c r="K2" s="166"/>
      <c r="L2" s="166"/>
      <c r="M2" s="166"/>
    </row>
    <row r="3" spans="1:13" ht="21.75" customHeight="1">
      <c r="A3" s="168">
        <v>39068</v>
      </c>
      <c r="B3" s="17" t="s">
        <v>106</v>
      </c>
      <c r="C3" s="164"/>
      <c r="D3" s="165"/>
      <c r="E3" s="165"/>
      <c r="F3" s="165"/>
      <c r="G3" s="165"/>
      <c r="H3" s="164"/>
      <c r="I3" s="17"/>
      <c r="J3" s="17"/>
      <c r="K3" s="166"/>
      <c r="L3" s="166"/>
      <c r="M3" s="166"/>
    </row>
    <row r="4" spans="1:13" ht="21.75" customHeight="1">
      <c r="A4" s="164"/>
      <c r="B4" s="17"/>
      <c r="C4" s="164"/>
      <c r="D4" s="165"/>
      <c r="E4" s="165"/>
      <c r="F4" s="165"/>
      <c r="G4" s="165"/>
      <c r="H4" s="164"/>
      <c r="I4" s="17"/>
      <c r="J4" s="17"/>
      <c r="K4" s="166"/>
      <c r="L4" s="166"/>
      <c r="M4" s="166"/>
    </row>
    <row r="5" spans="1:13" ht="21.75" customHeight="1">
      <c r="A5" s="164"/>
      <c r="B5" s="17" t="s">
        <v>107</v>
      </c>
      <c r="C5" s="164"/>
      <c r="D5" s="165" t="s">
        <v>108</v>
      </c>
      <c r="E5" s="165"/>
      <c r="F5" s="165"/>
      <c r="G5" s="165"/>
      <c r="H5" s="164"/>
      <c r="I5" s="17"/>
      <c r="J5" s="17"/>
      <c r="K5" s="166"/>
      <c r="L5" s="166"/>
      <c r="M5" s="166"/>
    </row>
    <row r="6" spans="1:13" ht="51" customHeight="1" thickBot="1">
      <c r="A6" s="164"/>
      <c r="B6" s="169"/>
      <c r="C6" s="170"/>
      <c r="D6" s="171"/>
      <c r="E6" s="171"/>
      <c r="F6" s="171"/>
      <c r="G6" s="171"/>
      <c r="H6" s="170"/>
      <c r="I6" s="17"/>
      <c r="J6" s="17"/>
      <c r="K6" s="166"/>
      <c r="L6" s="166"/>
      <c r="M6" s="166"/>
    </row>
    <row r="7" spans="1:13" ht="21.75" customHeight="1" thickBot="1">
      <c r="A7" s="164"/>
      <c r="B7" s="17"/>
      <c r="C7" s="164"/>
      <c r="D7" s="165"/>
      <c r="E7" s="165"/>
      <c r="F7" s="165"/>
      <c r="G7" s="165"/>
      <c r="H7" s="164"/>
      <c r="I7" s="17"/>
      <c r="J7" s="17"/>
      <c r="K7" s="166"/>
      <c r="L7" s="166"/>
      <c r="M7" s="166"/>
    </row>
    <row r="8" spans="1:13" ht="25.5" customHeight="1" thickBot="1" thickTop="1">
      <c r="A8" s="164"/>
      <c r="B8" s="172" t="s">
        <v>109</v>
      </c>
      <c r="C8" s="173" t="s">
        <v>88</v>
      </c>
      <c r="D8" s="174" t="s">
        <v>110</v>
      </c>
      <c r="E8" s="174" t="s">
        <v>111</v>
      </c>
      <c r="F8" s="175" t="s">
        <v>91</v>
      </c>
      <c r="G8" s="176"/>
      <c r="H8" s="177" t="s">
        <v>112</v>
      </c>
      <c r="I8" s="17"/>
      <c r="J8" s="17"/>
      <c r="K8" s="166"/>
      <c r="L8" s="166"/>
      <c r="M8" s="166"/>
    </row>
    <row r="9" spans="1:13" ht="25.5" customHeight="1" thickBot="1" thickTop="1">
      <c r="A9" s="164"/>
      <c r="B9" s="178">
        <v>1</v>
      </c>
      <c r="C9" s="179"/>
      <c r="D9" s="180"/>
      <c r="E9" s="180"/>
      <c r="F9" s="181"/>
      <c r="G9" s="165"/>
      <c r="H9" s="182"/>
      <c r="I9" s="17"/>
      <c r="J9" s="17"/>
      <c r="K9" s="166"/>
      <c r="L9" s="166"/>
      <c r="M9" s="166"/>
    </row>
    <row r="10" spans="1:13" ht="25.5" customHeight="1" thickBot="1" thickTop="1">
      <c r="A10" s="164"/>
      <c r="B10" s="178">
        <v>2</v>
      </c>
      <c r="C10" s="179"/>
      <c r="D10" s="180"/>
      <c r="E10" s="180"/>
      <c r="F10" s="181"/>
      <c r="G10" s="165"/>
      <c r="H10" s="182"/>
      <c r="I10" s="17"/>
      <c r="J10" s="17"/>
      <c r="K10" s="166"/>
      <c r="L10" s="166"/>
      <c r="M10" s="166"/>
    </row>
    <row r="11" spans="1:13" ht="25.5" customHeight="1" thickBot="1" thickTop="1">
      <c r="A11" s="164"/>
      <c r="B11" s="178">
        <v>3</v>
      </c>
      <c r="C11" s="179">
        <f>DDIV!E150</f>
        <v>0</v>
      </c>
      <c r="D11" s="180">
        <f>DDIV!F150</f>
        <v>0</v>
      </c>
      <c r="E11" s="180">
        <f>DDIV!G149</f>
        <v>4</v>
      </c>
      <c r="F11" s="181">
        <f>DDIV!H150</f>
        <v>0</v>
      </c>
      <c r="G11" s="165"/>
      <c r="H11" s="182" t="str">
        <f>""&amp;LEFT(DDIV!B174,1)</f>
        <v>&amp;</v>
      </c>
      <c r="I11" s="17"/>
      <c r="J11" s="17"/>
      <c r="K11" s="166"/>
      <c r="L11" s="166"/>
      <c r="M11" s="166"/>
    </row>
    <row r="12" spans="1:13" ht="25.5" customHeight="1" thickBot="1" thickTop="1">
      <c r="A12" s="164"/>
      <c r="B12" s="178">
        <v>5</v>
      </c>
      <c r="C12" s="183">
        <f>DDIV!E210</f>
        <v>0</v>
      </c>
      <c r="D12" s="180">
        <f>DDIV!F210</f>
        <v>0</v>
      </c>
      <c r="E12" s="184">
        <f>DDIV!G210</f>
        <v>0</v>
      </c>
      <c r="F12" s="181"/>
      <c r="G12" s="165"/>
      <c r="H12" s="182"/>
      <c r="I12" s="17"/>
      <c r="J12" s="17"/>
      <c r="K12" s="166"/>
      <c r="L12" s="166"/>
      <c r="M12" s="166"/>
    </row>
    <row r="13" spans="1:13" ht="25.5" customHeight="1" thickBot="1" thickTop="1">
      <c r="A13" s="164"/>
      <c r="B13" s="178">
        <v>6</v>
      </c>
      <c r="C13" s="183">
        <f>DDIV!E264</f>
        <v>0</v>
      </c>
      <c r="D13" s="180">
        <f>DDIV!F264</f>
        <v>0</v>
      </c>
      <c r="E13" s="184">
        <f>DDIV!G264</f>
        <v>0</v>
      </c>
      <c r="F13" s="181"/>
      <c r="G13" s="165"/>
      <c r="H13" s="182"/>
      <c r="I13" s="17"/>
      <c r="J13" s="17"/>
      <c r="K13" s="166"/>
      <c r="L13" s="166"/>
      <c r="M13" s="166"/>
    </row>
    <row r="14" spans="1:13" ht="25.5" customHeight="1" thickBot="1" thickTop="1">
      <c r="A14" s="164"/>
      <c r="B14" s="178">
        <v>7</v>
      </c>
      <c r="C14" s="183">
        <f>DDIV!E309</f>
        <v>0</v>
      </c>
      <c r="D14" s="180">
        <f>DDIV!F309</f>
        <v>0</v>
      </c>
      <c r="E14" s="184">
        <f>DDIV!G309</f>
        <v>0</v>
      </c>
      <c r="F14" s="181">
        <v>0</v>
      </c>
      <c r="G14" s="165"/>
      <c r="H14" s="182"/>
      <c r="I14" s="17"/>
      <c r="J14" s="17"/>
      <c r="K14" s="166"/>
      <c r="L14" s="166"/>
      <c r="M14" s="166"/>
    </row>
    <row r="15" spans="1:13" ht="25.5" customHeight="1" thickBot="1" thickTop="1">
      <c r="A15" s="164"/>
      <c r="B15" s="178">
        <v>8</v>
      </c>
      <c r="C15" s="183">
        <f>DDIV!E376</f>
        <v>0</v>
      </c>
      <c r="D15" s="180">
        <f>DDIV!F376</f>
        <v>0</v>
      </c>
      <c r="E15" s="184">
        <f>DDIV!G376</f>
        <v>0</v>
      </c>
      <c r="F15" s="181"/>
      <c r="G15" s="165"/>
      <c r="H15" s="182"/>
      <c r="I15" s="17"/>
      <c r="J15" s="17"/>
      <c r="K15" s="166"/>
      <c r="L15" s="166"/>
      <c r="M15" s="166"/>
    </row>
    <row r="16" spans="1:13" ht="25.5" customHeight="1" thickBot="1" thickTop="1">
      <c r="A16" s="164"/>
      <c r="B16" s="178">
        <v>9</v>
      </c>
      <c r="C16" s="179">
        <f>DDIV!E454</f>
        <v>0</v>
      </c>
      <c r="D16" s="180">
        <f>DDIV!F451</f>
        <v>2</v>
      </c>
      <c r="E16" s="180">
        <f>DDIV!G451</f>
        <v>2</v>
      </c>
      <c r="F16" s="181">
        <f>DDIV!H454</f>
        <v>0</v>
      </c>
      <c r="G16" s="165"/>
      <c r="H16" s="182" t="str">
        <f>LEFT(DDIV!B458,2)&amp;", "&amp;LEFT(DDIV!B457,1)</f>
        <v>&amp;&amp;, &amp;</v>
      </c>
      <c r="I16" s="17"/>
      <c r="J16" s="17"/>
      <c r="K16" s="166"/>
      <c r="L16" s="166"/>
      <c r="M16" s="166"/>
    </row>
    <row r="17" spans="1:13" ht="25.5" customHeight="1" hidden="1" thickBot="1" thickTop="1">
      <c r="A17" s="164"/>
      <c r="B17" s="178">
        <v>10</v>
      </c>
      <c r="C17" s="179">
        <f>DDIV!E500</f>
        <v>0</v>
      </c>
      <c r="D17" s="180">
        <f>DDIV!F500</f>
        <v>0</v>
      </c>
      <c r="E17" s="180">
        <f>DDIV!G500</f>
        <v>0</v>
      </c>
      <c r="F17" s="181">
        <f>DDIV!H500</f>
        <v>0</v>
      </c>
      <c r="G17" s="165"/>
      <c r="H17" s="182" t="str">
        <f>LEFT(DDIV!B521,1)</f>
        <v>#</v>
      </c>
      <c r="I17" s="17"/>
      <c r="J17" s="17"/>
      <c r="K17" s="166"/>
      <c r="L17" s="166"/>
      <c r="M17" s="166"/>
    </row>
    <row r="18" spans="1:13" ht="25.5" customHeight="1" thickBot="1" thickTop="1">
      <c r="A18" s="164"/>
      <c r="B18" s="178">
        <v>10</v>
      </c>
      <c r="C18" s="179">
        <v>0</v>
      </c>
      <c r="D18" s="180">
        <v>0</v>
      </c>
      <c r="E18" s="180"/>
      <c r="F18" s="181">
        <v>0</v>
      </c>
      <c r="G18" s="165"/>
      <c r="H18" s="182"/>
      <c r="I18" s="17"/>
      <c r="J18" s="17"/>
      <c r="K18" s="166"/>
      <c r="L18" s="166"/>
      <c r="M18" s="166"/>
    </row>
    <row r="19" spans="1:13" ht="25.5" customHeight="1" thickBot="1" thickTop="1">
      <c r="A19" s="164"/>
      <c r="B19" s="178">
        <v>15</v>
      </c>
      <c r="C19" s="179">
        <v>0</v>
      </c>
      <c r="D19" s="180">
        <v>0</v>
      </c>
      <c r="E19" s="180">
        <f>DDIV!G562</f>
        <v>0</v>
      </c>
      <c r="F19" s="181">
        <v>0</v>
      </c>
      <c r="G19" s="165"/>
      <c r="H19" s="182"/>
      <c r="I19" s="17"/>
      <c r="J19" s="17"/>
      <c r="K19" s="166"/>
      <c r="L19" s="166"/>
      <c r="M19" s="166"/>
    </row>
    <row r="20" spans="1:13" ht="25.5" customHeight="1" thickBot="1" thickTop="1">
      <c r="A20" s="164"/>
      <c r="B20" s="185">
        <v>18</v>
      </c>
      <c r="C20" s="186">
        <f>DDIV!E637</f>
        <v>0</v>
      </c>
      <c r="D20" s="187">
        <f>DDIV!F637</f>
        <v>0</v>
      </c>
      <c r="E20" s="188">
        <f>DDIV!G637</f>
        <v>0</v>
      </c>
      <c r="F20" s="189"/>
      <c r="G20" s="165"/>
      <c r="H20" s="182"/>
      <c r="I20" s="17"/>
      <c r="J20" s="17"/>
      <c r="K20" s="166"/>
      <c r="L20" s="166"/>
      <c r="M20" s="166"/>
    </row>
    <row r="21" spans="1:13" ht="12" customHeight="1">
      <c r="A21" s="164"/>
      <c r="B21" s="190"/>
      <c r="C21" s="191"/>
      <c r="D21" s="192"/>
      <c r="E21" s="192"/>
      <c r="F21" s="192"/>
      <c r="G21" s="165"/>
      <c r="H21" s="191"/>
      <c r="I21" s="17"/>
      <c r="J21" s="17"/>
      <c r="K21" s="166"/>
      <c r="L21" s="166"/>
      <c r="M21" s="166"/>
    </row>
    <row r="22" spans="1:13" ht="31.5" customHeight="1">
      <c r="A22" s="193" t="s">
        <v>109</v>
      </c>
      <c r="B22" s="1533" t="s">
        <v>112</v>
      </c>
      <c r="C22" s="1533"/>
      <c r="D22" s="1533"/>
      <c r="E22" s="1533"/>
      <c r="F22" s="1533"/>
      <c r="G22" s="1534"/>
      <c r="H22" s="1533"/>
      <c r="I22" s="17"/>
      <c r="J22" s="17"/>
      <c r="K22" s="166"/>
      <c r="L22" s="166"/>
      <c r="M22" s="166"/>
    </row>
    <row r="23" spans="1:13" ht="15">
      <c r="A23" s="164">
        <v>1</v>
      </c>
      <c r="B23" s="17" t="str">
        <f>DDIV!B29</f>
        <v>*** NO SEASONAL ASSIGNMENTS FOR THIS PERIOD </v>
      </c>
      <c r="C23" s="164"/>
      <c r="D23" s="165"/>
      <c r="E23" s="165"/>
      <c r="F23" s="165"/>
      <c r="G23" s="165"/>
      <c r="H23" s="164"/>
      <c r="I23" s="17"/>
      <c r="J23" s="17"/>
      <c r="K23" s="166"/>
      <c r="L23" s="166"/>
      <c r="M23" s="166"/>
    </row>
    <row r="24" spans="1:13" ht="15">
      <c r="A24" s="164">
        <v>2</v>
      </c>
      <c r="B24" s="17" t="str">
        <f>DDIV!B96</f>
        <v>*** NO SEASONAL ASSIGNMENTS FOR THIS PERIOD </v>
      </c>
      <c r="C24" s="164"/>
      <c r="D24" s="165"/>
      <c r="E24" s="165"/>
      <c r="F24" s="165"/>
      <c r="G24" s="165"/>
      <c r="H24" s="164"/>
      <c r="I24" s="17"/>
      <c r="J24" s="17"/>
      <c r="K24" s="166"/>
      <c r="L24" s="166"/>
      <c r="M24" s="166"/>
    </row>
    <row r="25" spans="1:13" ht="15" hidden="1">
      <c r="A25" s="164">
        <v>3</v>
      </c>
      <c r="B25" s="1529" t="str">
        <f>DDIV!B173</f>
        <v>&amp;&amp; - Hollywood Park Race Track from 4-26-06 through 7-16-06.</v>
      </c>
      <c r="C25" s="1532"/>
      <c r="D25" s="1532"/>
      <c r="E25" s="1532"/>
      <c r="F25" s="1532"/>
      <c r="G25" s="1532"/>
      <c r="H25" s="1532"/>
      <c r="I25" s="1532"/>
      <c r="J25" s="1532"/>
      <c r="K25" s="166"/>
      <c r="L25" s="166"/>
      <c r="M25" s="166"/>
    </row>
    <row r="26" spans="1:13" ht="15" hidden="1">
      <c r="A26" s="164"/>
      <c r="B26" s="1532"/>
      <c r="C26" s="1532"/>
      <c r="D26" s="1532"/>
      <c r="E26" s="1532"/>
      <c r="F26" s="1532"/>
      <c r="G26" s="1532"/>
      <c r="H26" s="1532"/>
      <c r="I26" s="1532"/>
      <c r="J26" s="1532"/>
      <c r="K26" s="166"/>
      <c r="L26" s="166"/>
      <c r="M26" s="166"/>
    </row>
    <row r="27" spans="1:13" ht="15">
      <c r="A27" s="164">
        <v>3</v>
      </c>
      <c r="B27" s="1527" t="str">
        <f>DDIV!B174</f>
        <v>&amp;   -  Santa Anita Race Track from 12-26-06 through 4-27-07.</v>
      </c>
      <c r="C27" s="1528"/>
      <c r="D27" s="1528"/>
      <c r="E27" s="1528"/>
      <c r="F27" s="1528"/>
      <c r="G27" s="1528"/>
      <c r="H27" s="1528"/>
      <c r="I27" s="1528"/>
      <c r="J27" s="1528"/>
      <c r="K27" s="166"/>
      <c r="L27" s="166"/>
      <c r="M27" s="166"/>
    </row>
    <row r="28" spans="1:13" ht="15" hidden="1">
      <c r="A28" s="164"/>
      <c r="B28" s="1528"/>
      <c r="C28" s="1528"/>
      <c r="D28" s="1528"/>
      <c r="E28" s="1528"/>
      <c r="F28" s="1528"/>
      <c r="G28" s="1528"/>
      <c r="H28" s="1528"/>
      <c r="I28" s="1528"/>
      <c r="J28" s="1528"/>
      <c r="K28" s="166"/>
      <c r="L28" s="166"/>
      <c r="M28" s="166"/>
    </row>
    <row r="29" spans="1:13" ht="15">
      <c r="A29" s="164">
        <v>5</v>
      </c>
      <c r="B29" s="1529" t="str">
        <f>DDIV!B204</f>
        <v>*** NO SEASONAL ASSIGNMENTS FOR THIS PERIOD </v>
      </c>
      <c r="C29" s="1530"/>
      <c r="D29" s="1530"/>
      <c r="E29" s="1530"/>
      <c r="F29" s="1530"/>
      <c r="G29" s="1530"/>
      <c r="H29" s="1530"/>
      <c r="I29" s="1530"/>
      <c r="J29" s="1530"/>
      <c r="K29" s="166"/>
      <c r="L29" s="166"/>
      <c r="M29" s="166"/>
    </row>
    <row r="30" spans="1:13" ht="15" customHeight="1" hidden="1">
      <c r="A30" s="164">
        <v>5</v>
      </c>
      <c r="B30" s="1529" t="str">
        <f>DDIV!B234</f>
        <v>** -  Hollywood Bowl Extra Service (Seasonal service operated only during summer months).</v>
      </c>
      <c r="C30" s="1530"/>
      <c r="D30" s="1530"/>
      <c r="E30" s="1530"/>
      <c r="F30" s="1530"/>
      <c r="G30" s="1530"/>
      <c r="H30" s="1530"/>
      <c r="I30" s="1530"/>
      <c r="J30" s="1530"/>
      <c r="K30" s="166"/>
      <c r="L30" s="166"/>
      <c r="M30" s="166"/>
    </row>
    <row r="31" spans="1:13" ht="15" hidden="1">
      <c r="A31" s="164">
        <v>5</v>
      </c>
      <c r="B31" s="17" t="str">
        <f>DDIV!B234</f>
        <v>** -  Hollywood Bowl Extra Service (Seasonal service operated only during summer months).</v>
      </c>
      <c r="C31" s="757"/>
      <c r="D31" s="757">
        <v>49</v>
      </c>
      <c r="E31" s="165"/>
      <c r="F31" s="165"/>
      <c r="G31" s="165"/>
      <c r="H31" s="164"/>
      <c r="I31" s="17"/>
      <c r="J31" s="17"/>
      <c r="K31" s="166"/>
      <c r="L31" s="166"/>
      <c r="M31" s="166"/>
    </row>
    <row r="32" spans="1:13" ht="15">
      <c r="A32" s="164">
        <v>6</v>
      </c>
      <c r="B32" s="17" t="str">
        <f>DDIV!B259</f>
        <v>*** NO SEASONAL ASSIGNMENTS FOR THIS PERIOD </v>
      </c>
      <c r="C32" s="164"/>
      <c r="D32" s="165"/>
      <c r="E32" s="165"/>
      <c r="F32" s="165"/>
      <c r="G32" s="165"/>
      <c r="H32" s="164"/>
      <c r="I32" s="17"/>
      <c r="J32" s="17"/>
      <c r="K32" s="166"/>
      <c r="L32" s="166"/>
      <c r="M32" s="166"/>
    </row>
    <row r="33" spans="1:13" ht="15">
      <c r="A33" s="164">
        <v>7</v>
      </c>
      <c r="B33" s="1527" t="str">
        <f>DDIV!B303</f>
        <v>*** NO SEASONAL ASSIGNMENTS FOR THIS PERIOD </v>
      </c>
      <c r="C33" s="1528"/>
      <c r="D33" s="1528"/>
      <c r="E33" s="1528"/>
      <c r="F33" s="1528"/>
      <c r="G33" s="1528"/>
      <c r="H33" s="1528"/>
      <c r="I33" s="1528"/>
      <c r="J33" s="1528"/>
      <c r="K33" s="166"/>
      <c r="L33" s="166"/>
      <c r="M33" s="166"/>
    </row>
    <row r="34" spans="1:13" ht="15" hidden="1">
      <c r="A34" s="164">
        <v>7</v>
      </c>
      <c r="B34" s="1531" t="str">
        <f>DDIV!B332</f>
        <v>** -  Hollywood Bowl Extra Service (Seasonal service operated only during summer months).</v>
      </c>
      <c r="C34" s="1531"/>
      <c r="D34" s="1531"/>
      <c r="E34" s="1531"/>
      <c r="F34" s="1531"/>
      <c r="G34" s="1531"/>
      <c r="H34" s="1531"/>
      <c r="I34" s="1531"/>
      <c r="J34" s="1531"/>
      <c r="K34" s="166"/>
      <c r="L34" s="166"/>
      <c r="M34" s="166"/>
    </row>
    <row r="35" spans="1:13" ht="15">
      <c r="A35" s="164">
        <v>8</v>
      </c>
      <c r="B35" s="17" t="str">
        <f>DDIV!B368</f>
        <v>*** NO SEASONAL ASSIGNMENTS FOR THIS PERIOD </v>
      </c>
      <c r="C35" s="164"/>
      <c r="D35" s="165"/>
      <c r="E35" s="165"/>
      <c r="F35" s="165"/>
      <c r="G35" s="165"/>
      <c r="H35" s="164"/>
      <c r="I35" s="17"/>
      <c r="J35" s="17"/>
      <c r="K35" s="166"/>
      <c r="L35" s="166"/>
      <c r="M35" s="166"/>
    </row>
    <row r="36" spans="1:13" ht="15" hidden="1">
      <c r="A36" s="164">
        <v>8</v>
      </c>
      <c r="B36" s="17" t="str">
        <f>DDIV!B379</f>
        <v>** -  Hollywood Bowl Extra Service (Seasonal service operated only during summer months).</v>
      </c>
      <c r="C36" s="164"/>
      <c r="D36" s="165"/>
      <c r="E36" s="165"/>
      <c r="F36" s="165"/>
      <c r="G36" s="165"/>
      <c r="H36" s="164"/>
      <c r="I36" s="17"/>
      <c r="J36" s="17"/>
      <c r="K36" s="166"/>
      <c r="L36" s="166"/>
      <c r="M36" s="166"/>
    </row>
    <row r="37" spans="1:13" ht="15">
      <c r="A37" s="164">
        <v>9</v>
      </c>
      <c r="B37" s="17" t="str">
        <f>DDIV!B457</f>
        <v>&amp; -   Santa Anita Race Track from 12-26-06 through 4-27-07.</v>
      </c>
      <c r="C37" s="164"/>
      <c r="D37" s="165"/>
      <c r="E37" s="165"/>
      <c r="F37" s="165"/>
      <c r="G37" s="165"/>
      <c r="H37" s="164"/>
      <c r="I37" s="17"/>
      <c r="J37" s="17"/>
      <c r="K37" s="166"/>
      <c r="L37" s="166"/>
      <c r="M37" s="166"/>
    </row>
    <row r="38" spans="1:13" ht="15">
      <c r="A38" s="164">
        <v>9</v>
      </c>
      <c r="B38" s="860" t="str">
        <f>DDIV!B458</f>
        <v>&amp;&amp; - Santa Anita Off-track Wagering for Hollywood Park from 4-25-07 through 7-16-07.</v>
      </c>
      <c r="C38" s="861"/>
      <c r="D38" s="861"/>
      <c r="E38" s="861"/>
      <c r="F38" s="861"/>
      <c r="G38" s="861"/>
      <c r="H38" s="861"/>
      <c r="I38" s="861"/>
      <c r="J38" s="861"/>
      <c r="K38" s="166"/>
      <c r="L38" s="166"/>
      <c r="M38" s="166"/>
    </row>
    <row r="39" spans="1:13" ht="15" hidden="1">
      <c r="A39" s="164"/>
      <c r="B39" s="861"/>
      <c r="C39" s="861"/>
      <c r="D39" s="861"/>
      <c r="E39" s="861"/>
      <c r="F39" s="861"/>
      <c r="G39" s="861"/>
      <c r="H39" s="861"/>
      <c r="I39" s="861"/>
      <c r="J39" s="861"/>
      <c r="K39" s="166"/>
      <c r="L39" s="166"/>
      <c r="M39" s="166"/>
    </row>
    <row r="40" spans="1:13" ht="15" hidden="1">
      <c r="A40" s="164">
        <v>10</v>
      </c>
      <c r="B40" s="1529" t="str">
        <f>B25</f>
        <v>&amp;&amp; - Hollywood Park Race Track from 4-26-06 through 7-16-06.</v>
      </c>
      <c r="C40" s="1532"/>
      <c r="D40" s="1532"/>
      <c r="E40" s="1532"/>
      <c r="F40" s="1532"/>
      <c r="G40" s="1532"/>
      <c r="H40" s="1532"/>
      <c r="I40" s="1532"/>
      <c r="J40" s="1532"/>
      <c r="K40" s="166"/>
      <c r="L40" s="166"/>
      <c r="M40" s="166"/>
    </row>
    <row r="41" spans="1:13" ht="15" hidden="1">
      <c r="A41" s="164"/>
      <c r="B41" s="1532"/>
      <c r="C41" s="1532"/>
      <c r="D41" s="1532"/>
      <c r="E41" s="1532"/>
      <c r="F41" s="1532"/>
      <c r="G41" s="1532"/>
      <c r="H41" s="1532"/>
      <c r="I41" s="1532"/>
      <c r="J41" s="1532"/>
      <c r="K41" s="166"/>
      <c r="L41" s="166"/>
      <c r="M41" s="166"/>
    </row>
    <row r="42" spans="1:13" ht="15">
      <c r="A42" s="164">
        <v>10</v>
      </c>
      <c r="B42" s="17" t="str">
        <f>DDIV!B492</f>
        <v>*** NO SEASONAL ASSIGNMENTS FOR THIS PERIOD </v>
      </c>
      <c r="C42" s="164"/>
      <c r="D42" s="165"/>
      <c r="E42" s="165"/>
      <c r="F42" s="165"/>
      <c r="G42" s="165"/>
      <c r="H42" s="164"/>
      <c r="I42" s="17"/>
      <c r="J42" s="17"/>
      <c r="K42" s="166"/>
      <c r="L42" s="166"/>
      <c r="M42" s="166"/>
    </row>
    <row r="43" spans="1:13" ht="15">
      <c r="A43" s="164">
        <v>15</v>
      </c>
      <c r="B43" s="17" t="str">
        <f>DDIV!B556</f>
        <v>*** NO SEASONAL ASSIGNMENTS FOR THIS PERIOD </v>
      </c>
      <c r="C43" s="164"/>
      <c r="D43" s="165"/>
      <c r="E43" s="165"/>
      <c r="F43" s="165"/>
      <c r="G43" s="165"/>
      <c r="H43" s="164"/>
      <c r="I43" s="17"/>
      <c r="J43" s="17"/>
      <c r="K43" s="166"/>
      <c r="L43" s="166"/>
      <c r="M43" s="166"/>
    </row>
    <row r="44" spans="1:13" ht="15" hidden="1">
      <c r="A44" s="164">
        <v>15</v>
      </c>
      <c r="B44" s="17" t="s">
        <v>113</v>
      </c>
      <c r="C44" s="164"/>
      <c r="D44" s="165"/>
      <c r="E44" s="165"/>
      <c r="F44" s="165"/>
      <c r="G44" s="165"/>
      <c r="H44" s="164"/>
      <c r="I44" s="17"/>
      <c r="J44" s="17"/>
      <c r="K44" s="166"/>
      <c r="L44" s="166"/>
      <c r="M44" s="166"/>
    </row>
    <row r="45" spans="1:13" ht="15" hidden="1">
      <c r="A45" s="164">
        <v>15</v>
      </c>
      <c r="B45" s="17" t="str">
        <f>DDIV!B589</f>
        <v>*** -Hollywood Bowl Shuttle (from Hollywood &amp; Vine Metro Station to Hollywood Bowl)</v>
      </c>
      <c r="C45" s="164"/>
      <c r="D45" s="165"/>
      <c r="E45" s="165"/>
      <c r="F45" s="165"/>
      <c r="G45" s="165"/>
      <c r="H45" s="164"/>
      <c r="I45" s="17"/>
      <c r="J45" s="17"/>
      <c r="K45" s="166"/>
      <c r="L45" s="166"/>
      <c r="M45" s="166"/>
    </row>
    <row r="46" spans="1:13" ht="15" hidden="1">
      <c r="A46" s="164">
        <v>18</v>
      </c>
      <c r="B46" s="1529" t="str">
        <f>DDIV!B668</f>
        <v>* -   Hollywood Park racetrack season begins 4-22-05 and continues through 7-17-05. </v>
      </c>
      <c r="C46" s="1530"/>
      <c r="D46" s="1530"/>
      <c r="E46" s="1530"/>
      <c r="F46" s="1530"/>
      <c r="G46" s="1530"/>
      <c r="H46" s="1530"/>
      <c r="I46" s="1530"/>
      <c r="J46" s="1530"/>
      <c r="K46" s="166"/>
      <c r="L46" s="166"/>
      <c r="M46" s="166"/>
    </row>
    <row r="47" spans="1:13" ht="15">
      <c r="A47" s="164">
        <v>18</v>
      </c>
      <c r="B47" s="1529" t="str">
        <f>DDIV!B631</f>
        <v>*** NO SEASONAL ASSIGNMENTS FOR THIS PERIOD </v>
      </c>
      <c r="C47" s="1530"/>
      <c r="D47" s="1530"/>
      <c r="E47" s="1530"/>
      <c r="F47" s="1530"/>
      <c r="G47" s="1530"/>
      <c r="H47" s="1530"/>
      <c r="I47" s="1530"/>
      <c r="J47" s="1530"/>
      <c r="K47" s="166"/>
      <c r="L47" s="166"/>
      <c r="M47" s="166"/>
    </row>
    <row r="48" spans="1:13" ht="15">
      <c r="A48" s="164"/>
      <c r="B48" s="757"/>
      <c r="C48" s="757"/>
      <c r="D48" s="757"/>
      <c r="E48" s="757"/>
      <c r="F48" s="757"/>
      <c r="G48" s="757"/>
      <c r="H48" s="757"/>
      <c r="I48" s="757"/>
      <c r="J48" s="757"/>
      <c r="K48" s="166"/>
      <c r="L48" s="166"/>
      <c r="M48" s="166"/>
    </row>
    <row r="49" spans="1:13" ht="15" hidden="1">
      <c r="A49" s="164">
        <v>18</v>
      </c>
      <c r="B49" s="17" t="str">
        <f>DDIV!B668</f>
        <v>* -   Hollywood Park racetrack season begins 4-22-05 and continues through 7-17-05. </v>
      </c>
      <c r="C49" s="164"/>
      <c r="D49" s="165"/>
      <c r="E49" s="165"/>
      <c r="F49" s="165"/>
      <c r="G49" s="165"/>
      <c r="H49" s="164"/>
      <c r="I49" s="17"/>
      <c r="J49" s="17"/>
      <c r="K49" s="166"/>
      <c r="L49" s="166"/>
      <c r="M49" s="166"/>
    </row>
    <row r="50" spans="1:13" ht="15" hidden="1">
      <c r="A50" s="164">
        <v>18</v>
      </c>
      <c r="B50" s="17" t="str">
        <f>DDIV!B631</f>
        <v>*** NO SEASONAL ASSIGNMENTS FOR THIS PERIOD </v>
      </c>
      <c r="C50" s="164"/>
      <c r="D50" s="165"/>
      <c r="E50" s="165"/>
      <c r="F50" s="165"/>
      <c r="G50" s="165"/>
      <c r="H50" s="164"/>
      <c r="I50" s="17"/>
      <c r="J50" s="17"/>
      <c r="K50" s="166"/>
      <c r="L50" s="166"/>
      <c r="M50" s="166"/>
    </row>
    <row r="51" spans="1:13" ht="15" hidden="1">
      <c r="A51" s="194">
        <v>18</v>
      </c>
      <c r="B51" s="166" t="s">
        <v>115</v>
      </c>
      <c r="C51" s="194"/>
      <c r="D51" s="195"/>
      <c r="E51" s="195"/>
      <c r="F51" s="195"/>
      <c r="G51" s="195"/>
      <c r="H51" s="194"/>
      <c r="I51" s="166"/>
      <c r="J51" s="166"/>
      <c r="K51" s="166"/>
      <c r="L51" s="166"/>
      <c r="M51" s="166"/>
    </row>
    <row r="53" ht="21.75" customHeight="1">
      <c r="B53" s="197"/>
    </row>
    <row r="675" ht="21.75" customHeight="1">
      <c r="E675" s="198">
        <f>MAX(E673:H673)*0.17+MAX(E673:G673)</f>
        <v>0</v>
      </c>
    </row>
  </sheetData>
  <mergeCells count="10">
    <mergeCell ref="B29:J29"/>
    <mergeCell ref="B30:J30"/>
    <mergeCell ref="B22:H22"/>
    <mergeCell ref="B25:J26"/>
    <mergeCell ref="B27:J28"/>
    <mergeCell ref="B33:J33"/>
    <mergeCell ref="B47:J47"/>
    <mergeCell ref="B34:J34"/>
    <mergeCell ref="B46:J46"/>
    <mergeCell ref="B40:J41"/>
  </mergeCells>
  <printOptions horizontalCentered="1"/>
  <pageMargins left="0.34" right="0.35" top="0.57" bottom="0.47" header="0.38" footer="0.25"/>
  <pageSetup horizontalDpi="600" verticalDpi="600" orientation="portrait" scale="76" r:id="rId1"/>
  <headerFooter alignWithMargins="0">
    <oddHeader>&amp;R&amp;"Arial,Bold"&amp;10Page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664"/>
  <sheetViews>
    <sheetView workbookViewId="0" topLeftCell="A1">
      <selection activeCell="A1" sqref="A1"/>
    </sheetView>
  </sheetViews>
  <sheetFormatPr defaultColWidth="9.140625" defaultRowHeight="12.75"/>
  <cols>
    <col min="1" max="1" width="15.28125" style="200" customWidth="1"/>
    <col min="2" max="3" width="8.00390625" style="200" customWidth="1"/>
    <col min="4" max="6" width="8.00390625" style="201" customWidth="1"/>
    <col min="7" max="7" width="8.421875" style="201" customWidth="1"/>
    <col min="8" max="27" width="8.00390625" style="200" customWidth="1"/>
    <col min="28" max="28" width="7.8515625" style="200" customWidth="1"/>
    <col min="29" max="29" width="9.57421875" style="200" customWidth="1"/>
    <col min="30" max="31" width="8.00390625" style="200" customWidth="1"/>
    <col min="32" max="32" width="6.8515625" style="200" customWidth="1"/>
    <col min="33" max="16384" width="8.00390625" style="200" customWidth="1"/>
  </cols>
  <sheetData>
    <row r="3" ht="18">
      <c r="A3" s="199">
        <v>38529</v>
      </c>
    </row>
    <row r="6" ht="51" customHeight="1"/>
    <row r="8" spans="1:11" ht="18">
      <c r="A8" s="202"/>
      <c r="B8" s="202"/>
      <c r="C8" s="202"/>
      <c r="D8" s="203"/>
      <c r="E8" s="203"/>
      <c r="F8" s="203"/>
      <c r="G8" s="203"/>
      <c r="H8" s="202"/>
      <c r="I8" s="202"/>
      <c r="J8" s="202"/>
      <c r="K8" s="202"/>
    </row>
    <row r="9" spans="1:11" ht="25.5">
      <c r="A9" s="1535" t="s">
        <v>116</v>
      </c>
      <c r="B9" s="1535"/>
      <c r="C9" s="1535"/>
      <c r="D9" s="1535"/>
      <c r="E9" s="1535"/>
      <c r="F9" s="1535"/>
      <c r="G9" s="1535"/>
      <c r="H9" s="1535"/>
      <c r="I9" s="1535"/>
      <c r="J9" s="1535"/>
      <c r="K9" s="1535"/>
    </row>
    <row r="10" spans="1:11" ht="25.5">
      <c r="A10" s="204"/>
      <c r="B10" s="204"/>
      <c r="C10" s="204"/>
      <c r="D10" s="205"/>
      <c r="E10" s="205"/>
      <c r="F10" s="205"/>
      <c r="G10" s="205"/>
      <c r="H10" s="204"/>
      <c r="I10" s="204"/>
      <c r="J10" s="204"/>
      <c r="K10" s="204"/>
    </row>
    <row r="11" spans="1:11" ht="25.5">
      <c r="A11" s="1536">
        <f>DBR!A10</f>
        <v>39068</v>
      </c>
      <c r="B11" s="1536"/>
      <c r="C11" s="1536"/>
      <c r="D11" s="1536"/>
      <c r="E11" s="1536"/>
      <c r="F11" s="1536"/>
      <c r="G11" s="1536"/>
      <c r="H11" s="1536"/>
      <c r="I11" s="1536"/>
      <c r="J11" s="1536"/>
      <c r="K11" s="1536"/>
    </row>
    <row r="12" spans="1:11" ht="25.5">
      <c r="A12" s="204"/>
      <c r="B12" s="204"/>
      <c r="C12" s="204"/>
      <c r="D12" s="205"/>
      <c r="E12" s="205"/>
      <c r="F12" s="205"/>
      <c r="G12" s="205"/>
      <c r="H12" s="204"/>
      <c r="I12" s="204"/>
      <c r="J12" s="204"/>
      <c r="K12" s="204"/>
    </row>
    <row r="13" spans="1:11" ht="25.5">
      <c r="A13" s="1535" t="s">
        <v>117</v>
      </c>
      <c r="B13" s="1535"/>
      <c r="C13" s="1535"/>
      <c r="D13" s="1535"/>
      <c r="E13" s="1535"/>
      <c r="F13" s="1535"/>
      <c r="G13" s="1535"/>
      <c r="H13" s="1535"/>
      <c r="I13" s="1535"/>
      <c r="J13" s="1535"/>
      <c r="K13" s="1535"/>
    </row>
    <row r="14" spans="1:11" ht="18">
      <c r="A14" s="202"/>
      <c r="B14" s="202"/>
      <c r="C14" s="202"/>
      <c r="D14" s="203"/>
      <c r="E14" s="203"/>
      <c r="F14" s="203"/>
      <c r="G14" s="203"/>
      <c r="H14" s="202"/>
      <c r="I14" s="202"/>
      <c r="J14" s="202"/>
      <c r="K14" s="202"/>
    </row>
    <row r="15" spans="1:11" ht="18">
      <c r="A15" s="206"/>
      <c r="B15" s="206"/>
      <c r="C15" s="206"/>
      <c r="D15" s="207"/>
      <c r="E15" s="207"/>
      <c r="F15" s="207"/>
      <c r="G15" s="207"/>
      <c r="H15" s="206"/>
      <c r="I15" s="206"/>
      <c r="J15" s="206"/>
      <c r="K15" s="206"/>
    </row>
    <row r="18" ht="14.25" customHeight="1"/>
    <row r="20" ht="18">
      <c r="F20" s="208"/>
    </row>
    <row r="29" ht="18">
      <c r="C29" s="867"/>
    </row>
    <row r="664" ht="18">
      <c r="E664" s="201">
        <f>MAX(E662:H662)*0.17+MAX(E662:G662)</f>
        <v>0</v>
      </c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Q670"/>
  <sheetViews>
    <sheetView showGridLines="0" view="pageBreakPreview" zoomScale="60" zoomScaleNormal="69" workbookViewId="0" topLeftCell="A1">
      <selection activeCell="A1" sqref="A1"/>
    </sheetView>
  </sheetViews>
  <sheetFormatPr defaultColWidth="9.140625" defaultRowHeight="16.5" customHeight="1"/>
  <cols>
    <col min="1" max="1" width="4.00390625" style="216" customWidth="1"/>
    <col min="2" max="2" width="13.28125" style="216" customWidth="1"/>
    <col min="3" max="3" width="17.28125" style="213" customWidth="1"/>
    <col min="4" max="4" width="5.28125" style="214" bestFit="1" customWidth="1"/>
    <col min="5" max="5" width="5.8515625" style="214" customWidth="1"/>
    <col min="6" max="6" width="9.28125" style="214" customWidth="1"/>
    <col min="7" max="7" width="6.140625" style="214" customWidth="1"/>
    <col min="8" max="8" width="9.28125" style="214" customWidth="1"/>
    <col min="9" max="9" width="7.140625" style="215" hidden="1" customWidth="1"/>
    <col min="10" max="21" width="7.00390625" style="215" customWidth="1"/>
    <col min="22" max="22" width="9.8515625" style="215" bestFit="1" customWidth="1"/>
    <col min="23" max="24" width="5.8515625" style="215" hidden="1" customWidth="1"/>
    <col min="25" max="25" width="5.8515625" style="214" hidden="1" customWidth="1"/>
    <col min="26" max="26" width="5.8515625" style="215" hidden="1" customWidth="1"/>
    <col min="27" max="27" width="11.8515625" style="216" bestFit="1" customWidth="1"/>
    <col min="28" max="28" width="9.140625" style="214" bestFit="1" customWidth="1"/>
    <col min="29" max="29" width="6.00390625" style="216" customWidth="1"/>
    <col min="30" max="30" width="8.00390625" style="216" customWidth="1"/>
    <col min="31" max="31" width="9.28125" style="216" bestFit="1" customWidth="1"/>
    <col min="32" max="16384" width="8.00390625" style="216" customWidth="1"/>
  </cols>
  <sheetData>
    <row r="1" spans="2:28" s="209" customFormat="1" ht="16.5" customHeight="1">
      <c r="B1" s="209" t="s">
        <v>118</v>
      </c>
      <c r="C1" s="210"/>
      <c r="D1" s="211"/>
      <c r="E1" s="211"/>
      <c r="F1" s="211"/>
      <c r="G1" s="211"/>
      <c r="H1" s="211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1"/>
      <c r="Z1" s="212"/>
      <c r="AB1" s="211"/>
    </row>
    <row r="2" spans="2:28" s="209" customFormat="1" ht="16.5" customHeight="1">
      <c r="B2" s="209" t="s">
        <v>119</v>
      </c>
      <c r="C2" s="210"/>
      <c r="D2" s="211"/>
      <c r="E2" s="211"/>
      <c r="F2" s="211"/>
      <c r="G2" s="211"/>
      <c r="H2" s="211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1"/>
      <c r="Z2" s="212"/>
      <c r="AB2" s="211"/>
    </row>
    <row r="3" ht="16.5" customHeight="1">
      <c r="B3" s="849"/>
    </row>
    <row r="4" spans="2:26" ht="16.5" customHeight="1">
      <c r="B4" s="209" t="s">
        <v>120</v>
      </c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217"/>
    </row>
    <row r="5" spans="10:26" ht="16.5" customHeight="1">
      <c r="J5" s="662">
        <v>32</v>
      </c>
      <c r="K5" s="662">
        <v>10</v>
      </c>
      <c r="L5" s="662">
        <v>2</v>
      </c>
      <c r="M5" s="662"/>
      <c r="N5" s="662"/>
      <c r="O5" s="662">
        <v>89</v>
      </c>
      <c r="P5" s="662"/>
      <c r="Q5" s="662"/>
      <c r="R5" s="662">
        <v>24</v>
      </c>
      <c r="S5" s="662">
        <v>39</v>
      </c>
      <c r="T5" s="662">
        <v>18</v>
      </c>
      <c r="U5" s="219"/>
      <c r="V5" s="219"/>
      <c r="W5" s="220"/>
      <c r="X5" s="220"/>
      <c r="Y5" s="221"/>
      <c r="Z5" s="220"/>
    </row>
    <row r="6" spans="2:34" ht="16.5" customHeight="1" thickBot="1">
      <c r="B6" s="209" t="s">
        <v>222</v>
      </c>
      <c r="I6" s="222" t="e">
        <f>'DIV EQUP'!#REF!</f>
        <v>#REF!</v>
      </c>
      <c r="J6" s="219">
        <v>25</v>
      </c>
      <c r="K6" s="219">
        <v>8</v>
      </c>
      <c r="L6" s="219"/>
      <c r="M6" s="219"/>
      <c r="N6" s="219"/>
      <c r="O6" s="219">
        <v>112</v>
      </c>
      <c r="P6" s="219"/>
      <c r="Q6" s="219"/>
      <c r="R6" s="219">
        <v>26</v>
      </c>
      <c r="S6" s="219">
        <v>18</v>
      </c>
      <c r="T6" s="219"/>
      <c r="U6" s="219"/>
      <c r="V6" s="219">
        <f>SUM(J6:T6)</f>
        <v>189</v>
      </c>
      <c r="W6" s="219">
        <f>'DIV EQUP'!M7</f>
        <v>0</v>
      </c>
      <c r="X6" s="219">
        <f>'DIV EQUP'!N7</f>
        <v>0</v>
      </c>
      <c r="Y6" s="214">
        <f>'DIV EQUP'!O7-Y41</f>
        <v>27</v>
      </c>
      <c r="Z6" s="219">
        <f>'DIV EQUP'!P7-Z41</f>
        <v>26</v>
      </c>
      <c r="AA6" s="223"/>
      <c r="AB6" s="224">
        <f>'DIV EQUP'!X7</f>
        <v>0</v>
      </c>
      <c r="AC6" s="225">
        <f>'DIV EQUP'!Y7</f>
        <v>0</v>
      </c>
      <c r="AD6" s="225"/>
      <c r="AE6" s="225"/>
      <c r="AF6" s="225"/>
      <c r="AG6" s="225"/>
      <c r="AH6" s="225"/>
    </row>
    <row r="7" spans="3:34" ht="16.5" customHeight="1" thickBot="1">
      <c r="C7" s="226"/>
      <c r="D7" s="227"/>
      <c r="E7" s="1504" t="s">
        <v>86</v>
      </c>
      <c r="F7" s="1505"/>
      <c r="G7" s="1505"/>
      <c r="H7" s="1506"/>
      <c r="I7" s="228"/>
      <c r="J7" s="1537" t="s">
        <v>121</v>
      </c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9"/>
      <c r="W7" s="219"/>
      <c r="X7" s="219"/>
      <c r="Z7" s="219"/>
      <c r="AA7" s="225"/>
      <c r="AB7" s="224"/>
      <c r="AC7" s="225"/>
      <c r="AD7" s="225"/>
      <c r="AE7" s="225"/>
      <c r="AF7" s="225"/>
      <c r="AG7" s="225"/>
      <c r="AH7" s="225"/>
    </row>
    <row r="8" spans="3:26" s="209" customFormat="1" ht="16.5" customHeight="1" thickBot="1">
      <c r="C8" s="231" t="s">
        <v>122</v>
      </c>
      <c r="D8" s="232"/>
      <c r="E8" s="233" t="s">
        <v>88</v>
      </c>
      <c r="F8" s="234" t="s">
        <v>89</v>
      </c>
      <c r="G8" s="234" t="s">
        <v>90</v>
      </c>
      <c r="H8" s="235" t="s">
        <v>91</v>
      </c>
      <c r="I8" s="236" t="s">
        <v>51</v>
      </c>
      <c r="J8" s="237"/>
      <c r="K8" s="237"/>
      <c r="L8" s="237">
        <v>46</v>
      </c>
      <c r="M8" s="237"/>
      <c r="N8" s="237" t="s">
        <v>63</v>
      </c>
      <c r="O8" s="237"/>
      <c r="P8" s="237">
        <v>70</v>
      </c>
      <c r="Q8" s="238" t="s">
        <v>67</v>
      </c>
      <c r="R8" s="238" t="s">
        <v>68</v>
      </c>
      <c r="S8" s="238"/>
      <c r="T8" s="238"/>
      <c r="U8" s="238"/>
      <c r="V8" s="239" t="s">
        <v>73</v>
      </c>
      <c r="X8" s="240"/>
      <c r="Y8" s="241"/>
      <c r="Z8" s="242"/>
    </row>
    <row r="9" spans="3:28" ht="16.5" customHeight="1">
      <c r="C9" s="251" t="s">
        <v>124</v>
      </c>
      <c r="D9" s="244"/>
      <c r="E9" s="714">
        <v>17</v>
      </c>
      <c r="F9" s="725">
        <v>8</v>
      </c>
      <c r="G9" s="404">
        <v>16</v>
      </c>
      <c r="H9" s="254"/>
      <c r="I9" s="255"/>
      <c r="J9" s="256"/>
      <c r="K9" s="256"/>
      <c r="L9" s="256">
        <v>16</v>
      </c>
      <c r="M9" s="256"/>
      <c r="N9" s="256"/>
      <c r="O9" s="256"/>
      <c r="P9" s="256"/>
      <c r="Q9" s="256"/>
      <c r="R9" s="256"/>
      <c r="S9" s="256"/>
      <c r="T9" s="256"/>
      <c r="U9" s="256"/>
      <c r="V9" s="257">
        <f aca="true" t="shared" si="0" ref="V9:V21">SUM(I9:R9)</f>
        <v>16</v>
      </c>
      <c r="W9" s="209"/>
      <c r="X9" s="224"/>
      <c r="Y9" s="209">
        <f>G9-V9</f>
        <v>0</v>
      </c>
      <c r="Z9" s="224"/>
      <c r="AB9" s="216"/>
    </row>
    <row r="10" spans="3:28" ht="16.5" customHeight="1">
      <c r="C10" s="251">
        <v>18</v>
      </c>
      <c r="D10" s="244"/>
      <c r="E10" s="610">
        <v>33</v>
      </c>
      <c r="F10" s="726">
        <v>18</v>
      </c>
      <c r="G10" s="408">
        <v>28</v>
      </c>
      <c r="H10" s="260">
        <v>1</v>
      </c>
      <c r="I10" s="255"/>
      <c r="J10" s="255"/>
      <c r="K10" s="255"/>
      <c r="L10" s="255">
        <v>10</v>
      </c>
      <c r="M10" s="255"/>
      <c r="N10" s="255">
        <v>15</v>
      </c>
      <c r="O10" s="255"/>
      <c r="P10" s="255">
        <v>1</v>
      </c>
      <c r="Q10" s="255">
        <v>2</v>
      </c>
      <c r="R10" s="255"/>
      <c r="S10" s="255"/>
      <c r="T10" s="255"/>
      <c r="U10" s="255"/>
      <c r="V10" s="261">
        <f t="shared" si="0"/>
        <v>28</v>
      </c>
      <c r="W10" s="209"/>
      <c r="X10" s="224"/>
      <c r="Y10" s="262"/>
      <c r="Z10" s="224"/>
      <c r="AB10" s="216"/>
    </row>
    <row r="11" spans="3:28" ht="16.5" customHeight="1">
      <c r="C11" s="251" t="s">
        <v>125</v>
      </c>
      <c r="D11" s="244"/>
      <c r="E11" s="610"/>
      <c r="F11" s="726"/>
      <c r="G11" s="408"/>
      <c r="H11" s="260">
        <v>1</v>
      </c>
      <c r="I11" s="255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61">
        <f t="shared" si="0"/>
        <v>0</v>
      </c>
      <c r="W11" s="209"/>
      <c r="X11" s="224"/>
      <c r="Y11" s="262"/>
      <c r="Z11" s="224"/>
      <c r="AB11" s="216"/>
    </row>
    <row r="12" spans="3:28" ht="16.5" customHeight="1">
      <c r="C12" s="251">
        <v>45</v>
      </c>
      <c r="D12" s="244"/>
      <c r="E12" s="610">
        <v>28</v>
      </c>
      <c r="F12" s="726">
        <v>16</v>
      </c>
      <c r="G12" s="408">
        <v>27</v>
      </c>
      <c r="H12" s="260">
        <v>2</v>
      </c>
      <c r="I12" s="255"/>
      <c r="J12" s="255"/>
      <c r="K12" s="255"/>
      <c r="L12" s="255">
        <v>4</v>
      </c>
      <c r="M12" s="255"/>
      <c r="N12" s="255">
        <v>21</v>
      </c>
      <c r="O12" s="255"/>
      <c r="P12" s="255"/>
      <c r="Q12" s="255">
        <v>2</v>
      </c>
      <c r="R12" s="255"/>
      <c r="S12" s="255"/>
      <c r="T12" s="255"/>
      <c r="U12" s="255"/>
      <c r="V12" s="261">
        <f t="shared" si="0"/>
        <v>27</v>
      </c>
      <c r="W12" s="209"/>
      <c r="X12" s="224"/>
      <c r="Y12" s="262"/>
      <c r="Z12" s="224"/>
      <c r="AB12" s="216"/>
    </row>
    <row r="13" spans="3:28" ht="16.5" customHeight="1">
      <c r="C13" s="251">
        <v>53</v>
      </c>
      <c r="D13" s="244"/>
      <c r="E13" s="610">
        <v>8</v>
      </c>
      <c r="F13" s="726">
        <v>8</v>
      </c>
      <c r="G13" s="408">
        <v>18</v>
      </c>
      <c r="H13" s="260"/>
      <c r="I13" s="255"/>
      <c r="J13" s="256"/>
      <c r="K13" s="256"/>
      <c r="L13" s="256"/>
      <c r="M13" s="256"/>
      <c r="N13" s="256">
        <v>18</v>
      </c>
      <c r="O13" s="256"/>
      <c r="P13" s="256"/>
      <c r="Q13" s="256"/>
      <c r="R13" s="256"/>
      <c r="S13" s="256"/>
      <c r="T13" s="256"/>
      <c r="U13" s="256"/>
      <c r="V13" s="261">
        <f t="shared" si="0"/>
        <v>18</v>
      </c>
      <c r="W13" s="209"/>
      <c r="X13" s="224"/>
      <c r="Y13" s="262"/>
      <c r="Z13" s="224"/>
      <c r="AB13" s="216"/>
    </row>
    <row r="14" spans="3:28" ht="16.5" customHeight="1" thickBot="1">
      <c r="C14" s="251">
        <v>55</v>
      </c>
      <c r="D14" s="244"/>
      <c r="E14" s="610"/>
      <c r="F14" s="726"/>
      <c r="G14" s="408"/>
      <c r="H14" s="260">
        <v>2</v>
      </c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61">
        <f t="shared" si="0"/>
        <v>0</v>
      </c>
      <c r="W14" s="209"/>
      <c r="X14" s="224"/>
      <c r="Y14" s="262"/>
      <c r="Z14" s="224"/>
      <c r="AB14" s="216"/>
    </row>
    <row r="15" spans="3:28" ht="16.5" customHeight="1">
      <c r="C15" s="251" t="s">
        <v>126</v>
      </c>
      <c r="D15" s="244"/>
      <c r="E15" s="610">
        <v>44</v>
      </c>
      <c r="F15" s="726">
        <v>23</v>
      </c>
      <c r="G15" s="408">
        <v>44</v>
      </c>
      <c r="H15" s="260">
        <v>3</v>
      </c>
      <c r="I15" s="263"/>
      <c r="J15" s="661"/>
      <c r="K15" s="266"/>
      <c r="L15" s="266"/>
      <c r="M15" s="266"/>
      <c r="N15" s="661">
        <v>29</v>
      </c>
      <c r="O15" s="266"/>
      <c r="P15" s="661">
        <v>11</v>
      </c>
      <c r="Q15" s="661">
        <v>1</v>
      </c>
      <c r="R15" s="661">
        <v>3</v>
      </c>
      <c r="S15" s="266"/>
      <c r="T15" s="266"/>
      <c r="U15" s="267"/>
      <c r="V15" s="264">
        <f t="shared" si="0"/>
        <v>44</v>
      </c>
      <c r="W15" s="209"/>
      <c r="X15" s="224"/>
      <c r="Y15" s="262"/>
      <c r="Z15" s="224"/>
      <c r="AB15" s="216"/>
    </row>
    <row r="16" spans="3:28" ht="16.5" customHeight="1" thickBot="1">
      <c r="C16" s="251">
        <v>62</v>
      </c>
      <c r="D16" s="244"/>
      <c r="E16" s="610">
        <v>12</v>
      </c>
      <c r="F16" s="726">
        <v>7</v>
      </c>
      <c r="G16" s="408">
        <v>10</v>
      </c>
      <c r="H16" s="260"/>
      <c r="I16" s="255"/>
      <c r="J16" s="256"/>
      <c r="K16" s="256"/>
      <c r="L16" s="256"/>
      <c r="M16" s="256"/>
      <c r="N16" s="256">
        <v>6</v>
      </c>
      <c r="O16" s="256"/>
      <c r="P16" s="256"/>
      <c r="Q16" s="256">
        <v>4</v>
      </c>
      <c r="R16" s="256"/>
      <c r="S16" s="256"/>
      <c r="T16" s="256"/>
      <c r="U16" s="256"/>
      <c r="V16" s="261">
        <f t="shared" si="0"/>
        <v>10</v>
      </c>
      <c r="W16" s="209"/>
      <c r="X16" s="224"/>
      <c r="Y16" s="262"/>
      <c r="Z16" s="224"/>
      <c r="AB16" s="216"/>
    </row>
    <row r="17" spans="3:28" ht="16.5" customHeight="1">
      <c r="C17" s="251">
        <v>66</v>
      </c>
      <c r="D17" s="265"/>
      <c r="E17" s="610">
        <v>19</v>
      </c>
      <c r="F17" s="726">
        <v>4</v>
      </c>
      <c r="G17" s="408">
        <v>13</v>
      </c>
      <c r="H17" s="260"/>
      <c r="I17" s="263"/>
      <c r="J17" s="266"/>
      <c r="K17" s="266"/>
      <c r="L17" s="266"/>
      <c r="M17" s="266"/>
      <c r="N17" s="661">
        <v>2</v>
      </c>
      <c r="O17" s="266"/>
      <c r="P17" s="266"/>
      <c r="Q17" s="661">
        <v>11</v>
      </c>
      <c r="R17" s="266"/>
      <c r="S17" s="266"/>
      <c r="T17" s="266"/>
      <c r="U17" s="267"/>
      <c r="V17" s="261">
        <f t="shared" si="0"/>
        <v>13</v>
      </c>
      <c r="W17" s="209"/>
      <c r="X17" s="224"/>
      <c r="Y17" s="262"/>
      <c r="Z17" s="224"/>
      <c r="AB17" s="216"/>
    </row>
    <row r="18" spans="3:28" ht="16.5" customHeight="1">
      <c r="C18" s="251">
        <v>105</v>
      </c>
      <c r="D18" s="244"/>
      <c r="E18" s="610"/>
      <c r="F18" s="726"/>
      <c r="G18" s="408"/>
      <c r="H18" s="260">
        <v>1</v>
      </c>
      <c r="I18" s="255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61">
        <f t="shared" si="0"/>
        <v>0</v>
      </c>
      <c r="W18" s="209"/>
      <c r="X18" s="224"/>
      <c r="Y18" s="262"/>
      <c r="Z18" s="224"/>
      <c r="AB18" s="216"/>
    </row>
    <row r="19" spans="3:28" ht="16.5" customHeight="1">
      <c r="C19" s="251">
        <v>265</v>
      </c>
      <c r="D19" s="244"/>
      <c r="E19" s="610">
        <v>6</v>
      </c>
      <c r="F19" s="726">
        <v>4</v>
      </c>
      <c r="G19" s="408">
        <v>5</v>
      </c>
      <c r="H19" s="260"/>
      <c r="I19" s="255"/>
      <c r="J19" s="255"/>
      <c r="K19" s="255"/>
      <c r="L19" s="255"/>
      <c r="M19" s="255"/>
      <c r="N19" s="255">
        <v>1</v>
      </c>
      <c r="O19" s="255"/>
      <c r="P19" s="255"/>
      <c r="Q19" s="255">
        <v>1</v>
      </c>
      <c r="R19" s="255">
        <v>3</v>
      </c>
      <c r="S19" s="255"/>
      <c r="T19" s="255"/>
      <c r="U19" s="255"/>
      <c r="V19" s="261">
        <f t="shared" si="0"/>
        <v>5</v>
      </c>
      <c r="W19" s="209"/>
      <c r="X19" s="224"/>
      <c r="Y19" s="262"/>
      <c r="Z19" s="224"/>
      <c r="AB19" s="216"/>
    </row>
    <row r="20" spans="3:28" ht="16.5" customHeight="1">
      <c r="C20" s="251">
        <v>275</v>
      </c>
      <c r="D20" s="244"/>
      <c r="E20" s="610">
        <v>2</v>
      </c>
      <c r="F20" s="726">
        <v>2</v>
      </c>
      <c r="G20" s="408">
        <v>2</v>
      </c>
      <c r="H20" s="260"/>
      <c r="I20" s="255"/>
      <c r="J20" s="256"/>
      <c r="K20" s="256"/>
      <c r="L20" s="256"/>
      <c r="M20" s="256"/>
      <c r="N20" s="256"/>
      <c r="O20" s="256"/>
      <c r="P20" s="256"/>
      <c r="Q20" s="256"/>
      <c r="R20" s="256">
        <v>2</v>
      </c>
      <c r="S20" s="256"/>
      <c r="T20" s="256"/>
      <c r="U20" s="256"/>
      <c r="V20" s="261">
        <f t="shared" si="0"/>
        <v>2</v>
      </c>
      <c r="W20" s="209"/>
      <c r="X20" s="224"/>
      <c r="Y20" s="262"/>
      <c r="Z20" s="224"/>
      <c r="AB20" s="216"/>
    </row>
    <row r="21" spans="3:28" ht="16.5" customHeight="1">
      <c r="C21" s="268">
        <v>460</v>
      </c>
      <c r="D21" s="269"/>
      <c r="E21" s="610">
        <v>7</v>
      </c>
      <c r="F21" s="1418">
        <v>7</v>
      </c>
      <c r="G21" s="408">
        <v>14</v>
      </c>
      <c r="H21" s="260"/>
      <c r="I21" s="255"/>
      <c r="J21" s="255"/>
      <c r="K21" s="255"/>
      <c r="L21" s="255"/>
      <c r="M21" s="255"/>
      <c r="N21" s="255">
        <v>1</v>
      </c>
      <c r="O21" s="255"/>
      <c r="P21" s="255"/>
      <c r="Q21" s="255">
        <v>1</v>
      </c>
      <c r="R21" s="255">
        <v>12</v>
      </c>
      <c r="S21" s="255"/>
      <c r="T21" s="255"/>
      <c r="U21" s="255"/>
      <c r="V21" s="261">
        <f t="shared" si="0"/>
        <v>14</v>
      </c>
      <c r="W21" s="209"/>
      <c r="X21" s="224"/>
      <c r="Y21" s="262"/>
      <c r="Z21" s="224"/>
      <c r="AB21" s="216"/>
    </row>
    <row r="22" spans="3:28" ht="16.5" customHeight="1" thickBot="1">
      <c r="C22" s="270"/>
      <c r="D22" s="271"/>
      <c r="E22" s="722"/>
      <c r="F22" s="727"/>
      <c r="G22" s="411"/>
      <c r="H22" s="274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6"/>
      <c r="W22" s="216"/>
      <c r="X22" s="224"/>
      <c r="Y22" s="262"/>
      <c r="Z22" s="224"/>
      <c r="AB22" s="216"/>
    </row>
    <row r="23" spans="2:28" ht="16.5" customHeight="1">
      <c r="B23" s="209" t="s">
        <v>128</v>
      </c>
      <c r="C23" s="250"/>
      <c r="D23" s="277"/>
      <c r="E23" s="278">
        <f>SUM(E9:E22)</f>
        <v>176</v>
      </c>
      <c r="F23" s="224">
        <f>SUM(F9:F22)</f>
        <v>97</v>
      </c>
      <c r="G23" s="224">
        <f>SUM(G9:G22)</f>
        <v>177</v>
      </c>
      <c r="H23" s="279">
        <f>SUM(H9:H22)</f>
        <v>10</v>
      </c>
      <c r="I23" s="256"/>
      <c r="J23" s="280">
        <f>SUM(J9:J22)</f>
        <v>0</v>
      </c>
      <c r="K23" s="280">
        <f>SUM(K9:K22)</f>
        <v>0</v>
      </c>
      <c r="L23" s="280">
        <f>SUM(L9:L22)</f>
        <v>30</v>
      </c>
      <c r="M23" s="280">
        <f>SUM(M9:M22)</f>
        <v>0</v>
      </c>
      <c r="N23" s="280">
        <f>SUM(N9:N22)</f>
        <v>93</v>
      </c>
      <c r="O23" s="280"/>
      <c r="P23" s="280">
        <f>SUM(P9:P22)</f>
        <v>12</v>
      </c>
      <c r="Q23" s="280">
        <f>SUM(Q9:Q22)</f>
        <v>22</v>
      </c>
      <c r="R23" s="280">
        <f>SUM(R9:R22)</f>
        <v>20</v>
      </c>
      <c r="S23" s="280"/>
      <c r="T23" s="280"/>
      <c r="U23" s="280"/>
      <c r="V23" s="281">
        <f>SUM(V9:V22)</f>
        <v>177</v>
      </c>
      <c r="W23" s="216"/>
      <c r="X23" s="224"/>
      <c r="Y23" s="209">
        <f>E23-V23</f>
        <v>-1</v>
      </c>
      <c r="Z23" s="225"/>
      <c r="AB23" s="216"/>
    </row>
    <row r="24" spans="2:28" ht="16.5" customHeight="1">
      <c r="B24" s="209" t="s">
        <v>129</v>
      </c>
      <c r="C24" s="250"/>
      <c r="D24" s="277"/>
      <c r="E24" s="278">
        <f>+E25-E23</f>
        <v>33</v>
      </c>
      <c r="F24" s="224">
        <f>+F25-F23</f>
        <v>112</v>
      </c>
      <c r="G24" s="224">
        <f>+G25-G23</f>
        <v>32</v>
      </c>
      <c r="H24" s="279"/>
      <c r="I24" s="256"/>
      <c r="J24" s="255">
        <f>(J23*0.185)</f>
        <v>0</v>
      </c>
      <c r="K24" s="255"/>
      <c r="L24" s="255">
        <f>L23*0.17</f>
        <v>5</v>
      </c>
      <c r="M24" s="255"/>
      <c r="N24" s="255">
        <f>ROUNDUP(N23*0.185,0)</f>
        <v>18</v>
      </c>
      <c r="O24" s="255"/>
      <c r="P24" s="255">
        <f>(P23*0.185)</f>
        <v>2</v>
      </c>
      <c r="Q24" s="255">
        <f>(Q23*0.185)</f>
        <v>4</v>
      </c>
      <c r="R24" s="255">
        <f>(R23*0.185)</f>
        <v>4</v>
      </c>
      <c r="S24" s="255"/>
      <c r="T24" s="255"/>
      <c r="U24" s="255"/>
      <c r="V24" s="282">
        <f>V25-V23</f>
        <v>33</v>
      </c>
      <c r="W24" s="216"/>
      <c r="X24" s="214"/>
      <c r="Y24" s="209"/>
      <c r="Z24" s="216"/>
      <c r="AB24" s="216"/>
    </row>
    <row r="25" spans="2:28" ht="16.5" customHeight="1" thickBot="1">
      <c r="B25" s="209" t="s">
        <v>28</v>
      </c>
      <c r="C25" s="250"/>
      <c r="D25" s="277"/>
      <c r="E25" s="283">
        <f>MAX(E23:G23)*0.18+MAX(E23:G23)</f>
        <v>209</v>
      </c>
      <c r="F25" s="284">
        <f>MAX(E23:H23)*0.18+MAX(E23:G23)</f>
        <v>209</v>
      </c>
      <c r="G25" s="284">
        <f>MAX(E23:H23)*0.18+MAX(E23:H23)</f>
        <v>209</v>
      </c>
      <c r="H25" s="285"/>
      <c r="I25" s="286"/>
      <c r="J25" s="271">
        <f>SUM(J23:J24)</f>
        <v>0</v>
      </c>
      <c r="K25" s="271">
        <f>SUM(K23:K24)</f>
        <v>0</v>
      </c>
      <c r="L25" s="271">
        <f>SUM(L23:L24)</f>
        <v>35</v>
      </c>
      <c r="M25" s="271"/>
      <c r="N25" s="271">
        <f>SUM(N23:N24)</f>
        <v>111</v>
      </c>
      <c r="O25" s="271"/>
      <c r="P25" s="271">
        <f>SUM(P23:P24)</f>
        <v>14</v>
      </c>
      <c r="Q25" s="271">
        <f>SUM(Q23:Q24)</f>
        <v>26</v>
      </c>
      <c r="R25" s="271">
        <f>SUM(R23:R24)</f>
        <v>24</v>
      </c>
      <c r="S25" s="271"/>
      <c r="T25" s="271"/>
      <c r="U25" s="275"/>
      <c r="V25" s="287">
        <f>SUM(J25:R25)</f>
        <v>210</v>
      </c>
      <c r="W25" s="216"/>
      <c r="X25" s="214"/>
      <c r="Y25" s="209">
        <f>E25-V25</f>
        <v>-1</v>
      </c>
      <c r="Z25" s="216"/>
      <c r="AB25" s="216"/>
    </row>
    <row r="26" spans="2:28" ht="16.5" customHeight="1">
      <c r="B26" s="209" t="s">
        <v>130</v>
      </c>
      <c r="C26" s="262"/>
      <c r="D26" s="224"/>
      <c r="E26" s="224"/>
      <c r="F26" s="288"/>
      <c r="G26" s="224"/>
      <c r="H26" s="224"/>
      <c r="I26" s="256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1450"/>
      <c r="W26" s="216"/>
      <c r="X26" s="214"/>
      <c r="Y26" s="209"/>
      <c r="Z26" s="216"/>
      <c r="AB26" s="216"/>
    </row>
    <row r="27" spans="2:28" ht="16.5" customHeight="1">
      <c r="B27" s="209"/>
      <c r="C27" s="262"/>
      <c r="D27" s="224"/>
      <c r="E27" s="224"/>
      <c r="F27" s="288"/>
      <c r="G27" s="224"/>
      <c r="H27" s="224"/>
      <c r="I27" s="256"/>
      <c r="J27" s="291"/>
      <c r="K27" s="291"/>
      <c r="L27" s="291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3"/>
      <c r="Z27" s="292"/>
      <c r="AA27" s="214"/>
      <c r="AB27" s="216"/>
    </row>
    <row r="28" spans="2:28" s="294" customFormat="1" ht="16.5" customHeight="1" thickBot="1">
      <c r="B28" s="209" t="s">
        <v>131</v>
      </c>
      <c r="C28" s="262"/>
      <c r="D28" s="224"/>
      <c r="E28" s="224"/>
      <c r="F28" s="224"/>
      <c r="G28" s="224"/>
      <c r="H28" s="224"/>
      <c r="I28" s="256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4"/>
      <c r="Z28" s="215"/>
      <c r="AB28" s="295"/>
    </row>
    <row r="29" spans="2:28" s="294" customFormat="1" ht="16.5" customHeight="1" thickBot="1">
      <c r="B29" s="1482" t="s">
        <v>132</v>
      </c>
      <c r="C29" s="1483"/>
      <c r="D29" s="1483"/>
      <c r="E29" s="1483"/>
      <c r="F29" s="1483"/>
      <c r="G29" s="1483"/>
      <c r="H29" s="1483"/>
      <c r="I29" s="1483"/>
      <c r="J29" s="1483"/>
      <c r="K29" s="1483"/>
      <c r="L29" s="1483"/>
      <c r="M29" s="1483"/>
      <c r="N29" s="1483"/>
      <c r="O29" s="1483"/>
      <c r="P29" s="1483"/>
      <c r="Q29" s="1483"/>
      <c r="R29" s="1483"/>
      <c r="S29" s="1483"/>
      <c r="T29" s="1483"/>
      <c r="U29" s="1483"/>
      <c r="V29" s="1543"/>
      <c r="W29" s="209"/>
      <c r="X29" s="209"/>
      <c r="Y29" s="209"/>
      <c r="Z29" s="209"/>
      <c r="AB29" s="295"/>
    </row>
    <row r="30" spans="2:28" s="294" customFormat="1" ht="16.5" customHeight="1" hidden="1" thickBot="1">
      <c r="B30" s="209" t="s">
        <v>133</v>
      </c>
      <c r="C30" s="262"/>
      <c r="D30" s="224"/>
      <c r="E30" s="224"/>
      <c r="F30" s="224"/>
      <c r="G30" s="224"/>
      <c r="H30" s="224"/>
      <c r="I30" s="256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09"/>
      <c r="X30" s="209"/>
      <c r="Y30" s="209"/>
      <c r="Z30" s="209"/>
      <c r="AB30" s="295"/>
    </row>
    <row r="31" spans="2:28" s="294" customFormat="1" ht="16.5" customHeight="1" hidden="1" thickBot="1">
      <c r="B31" s="1537" t="s">
        <v>134</v>
      </c>
      <c r="C31" s="1538"/>
      <c r="D31" s="1538"/>
      <c r="E31" s="1538"/>
      <c r="F31" s="1538"/>
      <c r="G31" s="1538"/>
      <c r="H31" s="1538"/>
      <c r="I31" s="1538"/>
      <c r="J31" s="1538"/>
      <c r="K31" s="1538"/>
      <c r="L31" s="1538"/>
      <c r="M31" s="1538"/>
      <c r="N31" s="1538"/>
      <c r="O31" s="1538"/>
      <c r="P31" s="1538"/>
      <c r="Q31" s="1538"/>
      <c r="R31" s="1538"/>
      <c r="S31" s="1538"/>
      <c r="T31" s="1538"/>
      <c r="U31" s="1538"/>
      <c r="V31" s="1539"/>
      <c r="W31" s="209"/>
      <c r="X31" s="209"/>
      <c r="Y31" s="209"/>
      <c r="Z31" s="209"/>
      <c r="AB31" s="295"/>
    </row>
    <row r="32" spans="2:28" s="294" customFormat="1" ht="16.5" customHeight="1" hidden="1" thickBot="1">
      <c r="B32" s="240"/>
      <c r="C32" s="230"/>
      <c r="D32" s="230"/>
      <c r="E32" s="240"/>
      <c r="F32" s="240"/>
      <c r="G32" s="240"/>
      <c r="H32" s="240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09"/>
      <c r="X32" s="209"/>
      <c r="Y32" s="209"/>
      <c r="Z32" s="209"/>
      <c r="AB32" s="295"/>
    </row>
    <row r="33" spans="2:28" s="294" customFormat="1" ht="16.5" customHeight="1" hidden="1" thickBot="1">
      <c r="B33" s="225"/>
      <c r="C33" s="226"/>
      <c r="D33" s="296"/>
      <c r="E33" s="1504" t="s">
        <v>86</v>
      </c>
      <c r="F33" s="1505"/>
      <c r="G33" s="1505"/>
      <c r="H33" s="1506"/>
      <c r="I33" s="297"/>
      <c r="J33" s="1540" t="s">
        <v>121</v>
      </c>
      <c r="K33" s="1541"/>
      <c r="L33" s="1541"/>
      <c r="M33" s="1541"/>
      <c r="N33" s="1541"/>
      <c r="O33" s="1541"/>
      <c r="P33" s="1541"/>
      <c r="Q33" s="1541"/>
      <c r="R33" s="1541"/>
      <c r="S33" s="1541"/>
      <c r="T33" s="1541"/>
      <c r="U33" s="1541"/>
      <c r="V33" s="1542"/>
      <c r="W33" s="209"/>
      <c r="X33" s="209"/>
      <c r="Y33" s="209"/>
      <c r="Z33" s="209"/>
      <c r="AB33" s="295"/>
    </row>
    <row r="34" spans="2:28" s="294" customFormat="1" ht="16.5" customHeight="1" hidden="1" thickBot="1">
      <c r="B34" s="209"/>
      <c r="C34" s="231" t="s">
        <v>135</v>
      </c>
      <c r="D34" s="300"/>
      <c r="E34" s="233" t="s">
        <v>88</v>
      </c>
      <c r="F34" s="234" t="s">
        <v>89</v>
      </c>
      <c r="G34" s="234" t="s">
        <v>90</v>
      </c>
      <c r="H34" s="235" t="s">
        <v>91</v>
      </c>
      <c r="I34" s="301" t="s">
        <v>51</v>
      </c>
      <c r="J34" s="237" t="s">
        <v>52</v>
      </c>
      <c r="K34" s="237" t="s">
        <v>54</v>
      </c>
      <c r="L34" s="237"/>
      <c r="M34" s="237"/>
      <c r="N34" s="237"/>
      <c r="O34" s="237" t="s">
        <v>63</v>
      </c>
      <c r="P34" s="237"/>
      <c r="Q34" s="237"/>
      <c r="R34" s="237" t="s">
        <v>66</v>
      </c>
      <c r="S34" s="238" t="s">
        <v>67</v>
      </c>
      <c r="T34" s="238" t="s">
        <v>68</v>
      </c>
      <c r="U34" s="238"/>
      <c r="V34" s="302" t="s">
        <v>73</v>
      </c>
      <c r="W34" s="209"/>
      <c r="X34" s="209"/>
      <c r="Y34" s="209"/>
      <c r="Z34" s="209"/>
      <c r="AB34" s="295"/>
    </row>
    <row r="35" spans="2:28" s="294" customFormat="1" ht="16.5" customHeight="1" hidden="1">
      <c r="B35" s="216"/>
      <c r="C35" s="303" t="s">
        <v>136</v>
      </c>
      <c r="D35" s="304" t="s">
        <v>137</v>
      </c>
      <c r="E35" s="258">
        <v>0</v>
      </c>
      <c r="F35" s="259">
        <v>0</v>
      </c>
      <c r="G35" s="259">
        <v>0</v>
      </c>
      <c r="H35" s="260">
        <v>0</v>
      </c>
      <c r="I35" s="280"/>
      <c r="J35" s="305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7"/>
      <c r="V35" s="308"/>
      <c r="W35" s="209"/>
      <c r="X35" s="209"/>
      <c r="Y35" s="209"/>
      <c r="Z35" s="209"/>
      <c r="AB35" s="295"/>
    </row>
    <row r="36" spans="2:28" s="294" customFormat="1" ht="16.5" customHeight="1" hidden="1" thickBot="1">
      <c r="B36" s="216"/>
      <c r="C36" s="309"/>
      <c r="D36" s="285"/>
      <c r="E36" s="272">
        <v>0</v>
      </c>
      <c r="F36" s="273">
        <v>0</v>
      </c>
      <c r="G36" s="273"/>
      <c r="H36" s="274">
        <v>0</v>
      </c>
      <c r="I36" s="275"/>
      <c r="J36" s="310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2"/>
      <c r="V36" s="313"/>
      <c r="W36" s="209"/>
      <c r="X36" s="209"/>
      <c r="Y36" s="209"/>
      <c r="Z36" s="209"/>
      <c r="AB36" s="295"/>
    </row>
    <row r="37" spans="2:28" s="294" customFormat="1" ht="16.5" customHeight="1" hidden="1" thickBot="1">
      <c r="B37" s="315" t="s">
        <v>307</v>
      </c>
      <c r="C37" s="262"/>
      <c r="D37" s="224"/>
      <c r="E37" s="283"/>
      <c r="F37" s="284"/>
      <c r="G37" s="284"/>
      <c r="H37" s="284">
        <f>SUM(H35:H36)</f>
        <v>0</v>
      </c>
      <c r="I37" s="286"/>
      <c r="J37" s="31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317"/>
      <c r="W37" s="209"/>
      <c r="X37" s="209"/>
      <c r="Y37" s="209"/>
      <c r="Z37" s="209"/>
      <c r="AB37" s="295"/>
    </row>
    <row r="38" spans="2:28" s="294" customFormat="1" ht="16.5" customHeight="1" hidden="1">
      <c r="B38" s="240"/>
      <c r="C38" s="240"/>
      <c r="D38" s="240"/>
      <c r="E38" s="240"/>
      <c r="F38" s="240"/>
      <c r="G38" s="240"/>
      <c r="H38" s="240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40"/>
      <c r="Z38" s="236"/>
      <c r="AB38" s="295"/>
    </row>
    <row r="39" spans="2:28" s="294" customFormat="1" ht="16.5" customHeight="1" hidden="1">
      <c r="B39" s="240"/>
      <c r="C39" s="240"/>
      <c r="D39" s="240"/>
      <c r="E39" s="240"/>
      <c r="F39" s="240"/>
      <c r="G39" s="240"/>
      <c r="H39" s="240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40"/>
      <c r="Z39" s="236"/>
      <c r="AB39" s="295"/>
    </row>
    <row r="40" spans="2:28" s="294" customFormat="1" ht="16.5" customHeight="1">
      <c r="B40" s="240"/>
      <c r="C40" s="240"/>
      <c r="D40" s="240"/>
      <c r="E40" s="240"/>
      <c r="F40" s="240"/>
      <c r="G40" s="240"/>
      <c r="H40" s="240"/>
      <c r="I40" s="236"/>
      <c r="J40" s="236"/>
      <c r="K40" s="236"/>
      <c r="L40" s="236"/>
      <c r="M40" s="236"/>
      <c r="N40" s="236"/>
      <c r="O40" s="319"/>
      <c r="P40" s="320"/>
      <c r="Q40" s="320"/>
      <c r="R40" s="319"/>
      <c r="S40" s="319"/>
      <c r="T40" s="319"/>
      <c r="U40" s="319"/>
      <c r="V40" s="320"/>
      <c r="W40" s="236"/>
      <c r="X40" s="236"/>
      <c r="Y40" s="240"/>
      <c r="Z40" s="236"/>
      <c r="AB40" s="295"/>
    </row>
    <row r="41" spans="2:28" s="294" customFormat="1" ht="16.5" customHeight="1" thickBot="1">
      <c r="B41" s="209" t="s">
        <v>225</v>
      </c>
      <c r="C41" s="213"/>
      <c r="D41" s="214"/>
      <c r="E41" s="214"/>
      <c r="F41" s="214"/>
      <c r="G41" s="214"/>
      <c r="H41" s="214"/>
      <c r="I41" s="215"/>
      <c r="J41" s="219"/>
      <c r="K41" s="219"/>
      <c r="L41" s="219"/>
      <c r="M41" s="219"/>
      <c r="N41" s="219"/>
      <c r="O41" s="219"/>
      <c r="P41" s="219"/>
      <c r="Q41" s="662">
        <v>31</v>
      </c>
      <c r="R41" s="662"/>
      <c r="S41" s="662"/>
      <c r="T41" s="662">
        <v>24</v>
      </c>
      <c r="U41" s="219"/>
      <c r="V41" s="219"/>
      <c r="W41" s="215"/>
      <c r="X41" s="215"/>
      <c r="Y41" s="214"/>
      <c r="Z41" s="215"/>
      <c r="AB41" s="295"/>
    </row>
    <row r="42" spans="2:28" s="294" customFormat="1" ht="16.5" customHeight="1" thickBot="1">
      <c r="B42" s="216"/>
      <c r="C42" s="321"/>
      <c r="D42" s="322"/>
      <c r="E42" s="1513" t="s">
        <v>86</v>
      </c>
      <c r="F42" s="1514"/>
      <c r="G42" s="1514"/>
      <c r="H42" s="1515"/>
      <c r="I42" s="148"/>
      <c r="J42" s="1479" t="s">
        <v>121</v>
      </c>
      <c r="K42" s="1480"/>
      <c r="L42" s="1480"/>
      <c r="M42" s="1480"/>
      <c r="N42" s="1480"/>
      <c r="O42" s="1480"/>
      <c r="P42" s="1480"/>
      <c r="Q42" s="1480"/>
      <c r="R42" s="1480"/>
      <c r="S42" s="1480"/>
      <c r="T42" s="1480"/>
      <c r="U42" s="1480"/>
      <c r="V42" s="1481"/>
      <c r="W42" s="323"/>
      <c r="X42" s="215"/>
      <c r="Y42" s="214"/>
      <c r="Z42" s="215"/>
      <c r="AB42" s="295"/>
    </row>
    <row r="43" spans="2:24" s="294" customFormat="1" ht="16.5" customHeight="1" thickBot="1">
      <c r="B43" s="209"/>
      <c r="C43" s="324" t="s">
        <v>135</v>
      </c>
      <c r="D43" s="325"/>
      <c r="E43" s="326" t="s">
        <v>88</v>
      </c>
      <c r="F43" s="327" t="s">
        <v>89</v>
      </c>
      <c r="G43" s="327" t="s">
        <v>90</v>
      </c>
      <c r="H43" s="328" t="s">
        <v>91</v>
      </c>
      <c r="I43" s="329" t="s">
        <v>51</v>
      </c>
      <c r="J43" s="330"/>
      <c r="K43" s="331"/>
      <c r="L43" s="331"/>
      <c r="M43" s="331"/>
      <c r="N43" s="331"/>
      <c r="O43" s="331"/>
      <c r="P43" s="331" t="s">
        <v>66</v>
      </c>
      <c r="Q43" s="331"/>
      <c r="R43" s="331"/>
      <c r="S43" s="331">
        <v>80</v>
      </c>
      <c r="T43" s="331"/>
      <c r="U43" s="331"/>
      <c r="V43" s="332" t="s">
        <v>73</v>
      </c>
      <c r="X43" s="295"/>
    </row>
    <row r="44" spans="2:25" s="294" customFormat="1" ht="16.5" customHeight="1">
      <c r="B44" s="209"/>
      <c r="C44" s="709">
        <v>705</v>
      </c>
      <c r="D44" s="700"/>
      <c r="E44" s="723">
        <v>12</v>
      </c>
      <c r="F44" s="1422">
        <v>8</v>
      </c>
      <c r="G44" s="502">
        <v>13</v>
      </c>
      <c r="H44" s="336">
        <v>0</v>
      </c>
      <c r="I44" s="236"/>
      <c r="J44" s="337"/>
      <c r="K44" s="280"/>
      <c r="L44" s="280"/>
      <c r="M44" s="280"/>
      <c r="N44" s="280"/>
      <c r="O44" s="280"/>
      <c r="P44" s="280">
        <v>13</v>
      </c>
      <c r="Q44" s="280"/>
      <c r="R44" s="280"/>
      <c r="S44" s="280"/>
      <c r="T44" s="280"/>
      <c r="U44" s="280"/>
      <c r="V44" s="338">
        <f>SUM(J44:R44)</f>
        <v>13</v>
      </c>
      <c r="X44" s="295"/>
      <c r="Y44" s="209">
        <f>G44-V44</f>
        <v>0</v>
      </c>
    </row>
    <row r="45" spans="2:25" s="294" customFormat="1" ht="16.5" customHeight="1" thickBot="1">
      <c r="B45" s="209"/>
      <c r="C45" s="683">
        <v>745</v>
      </c>
      <c r="D45" s="656"/>
      <c r="E45" s="1421">
        <v>23</v>
      </c>
      <c r="F45" s="1423">
        <v>7</v>
      </c>
      <c r="G45" s="1420">
        <v>22</v>
      </c>
      <c r="H45" s="348">
        <v>0</v>
      </c>
      <c r="I45" s="236"/>
      <c r="J45" s="337"/>
      <c r="K45" s="280"/>
      <c r="L45" s="280"/>
      <c r="M45" s="280"/>
      <c r="N45" s="280"/>
      <c r="O45" s="280"/>
      <c r="P45" s="280"/>
      <c r="Q45" s="280"/>
      <c r="R45" s="280"/>
      <c r="S45" s="280">
        <v>22</v>
      </c>
      <c r="T45" s="280"/>
      <c r="U45" s="280"/>
      <c r="V45" s="342">
        <f>SUM(K45:S45)</f>
        <v>22</v>
      </c>
      <c r="X45" s="295"/>
      <c r="Y45" s="209">
        <f>G45-V45</f>
        <v>0</v>
      </c>
    </row>
    <row r="46" spans="2:25" s="294" customFormat="1" ht="16.5" customHeight="1" hidden="1" thickBot="1">
      <c r="B46" s="209"/>
      <c r="C46" s="554"/>
      <c r="D46" s="368"/>
      <c r="E46" s="1419"/>
      <c r="F46" s="502"/>
      <c r="G46" s="335"/>
      <c r="H46" s="336"/>
      <c r="I46" s="236"/>
      <c r="J46" s="343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342"/>
      <c r="X46" s="295"/>
      <c r="Y46" s="209">
        <f>G46-V46</f>
        <v>0</v>
      </c>
    </row>
    <row r="47" spans="2:25" s="294" customFormat="1" ht="16.5" customHeight="1" hidden="1" thickBot="1">
      <c r="B47" s="344"/>
      <c r="C47" s="684"/>
      <c r="D47" s="367"/>
      <c r="E47" s="346"/>
      <c r="F47" s="347"/>
      <c r="G47" s="347"/>
      <c r="H47" s="348"/>
      <c r="I47" s="349"/>
      <c r="J47" s="350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2"/>
      <c r="X47" s="353"/>
      <c r="Y47" s="209">
        <f>E47-V47</f>
        <v>0</v>
      </c>
    </row>
    <row r="48" spans="2:25" s="294" customFormat="1" ht="16.5" customHeight="1">
      <c r="B48" s="354" t="s">
        <v>128</v>
      </c>
      <c r="C48" s="250"/>
      <c r="D48" s="277"/>
      <c r="E48" s="355">
        <f>SUM(E44:E47)</f>
        <v>35</v>
      </c>
      <c r="F48" s="356">
        <f>SUM(F44:F47)</f>
        <v>15</v>
      </c>
      <c r="G48" s="356">
        <f>SUM(G44:G47)</f>
        <v>35</v>
      </c>
      <c r="H48" s="357">
        <f>SUM(H44:H47)</f>
        <v>0</v>
      </c>
      <c r="I48" s="358"/>
      <c r="J48" s="359">
        <f>SUM(J44:J47)</f>
        <v>0</v>
      </c>
      <c r="K48" s="360">
        <f>SUM(K44:K47)</f>
        <v>0</v>
      </c>
      <c r="L48" s="360"/>
      <c r="M48" s="360"/>
      <c r="N48" s="360"/>
      <c r="O48" s="360"/>
      <c r="P48" s="360">
        <f>SUM(P44:P46)</f>
        <v>13</v>
      </c>
      <c r="Q48" s="360"/>
      <c r="R48" s="360">
        <f>SUM(R44:R46)</f>
        <v>0</v>
      </c>
      <c r="S48" s="360">
        <f>SUM(S44:S46)</f>
        <v>22</v>
      </c>
      <c r="T48" s="360"/>
      <c r="U48" s="360"/>
      <c r="V48" s="361">
        <f>SUM(P48:U48)</f>
        <v>35</v>
      </c>
      <c r="X48" s="295"/>
      <c r="Y48" s="209">
        <f>E48-V48</f>
        <v>0</v>
      </c>
    </row>
    <row r="49" spans="2:25" s="294" customFormat="1" ht="16.5" customHeight="1">
      <c r="B49" s="354" t="s">
        <v>129</v>
      </c>
      <c r="C49" s="362"/>
      <c r="D49" s="277"/>
      <c r="E49" s="363">
        <f>+E50-E48</f>
        <v>6</v>
      </c>
      <c r="F49" s="224">
        <f>+F50-F48</f>
        <v>26</v>
      </c>
      <c r="G49" s="224">
        <f>+G50-G48</f>
        <v>6</v>
      </c>
      <c r="H49" s="364"/>
      <c r="I49" s="256"/>
      <c r="J49" s="343"/>
      <c r="K49" s="255"/>
      <c r="L49" s="255"/>
      <c r="M49" s="255">
        <f>SUM(M45:M48)</f>
        <v>0</v>
      </c>
      <c r="N49" s="255">
        <f>SUM(N45:N48)</f>
        <v>0</v>
      </c>
      <c r="O49" s="255">
        <f>SUM(O45:O48)</f>
        <v>0</v>
      </c>
      <c r="P49" s="255"/>
      <c r="Q49" s="255">
        <f>Q48*0.2</f>
        <v>0</v>
      </c>
      <c r="R49" s="255">
        <f>R48*0.2</f>
        <v>0</v>
      </c>
      <c r="S49" s="255">
        <v>6</v>
      </c>
      <c r="T49" s="255"/>
      <c r="U49" s="255"/>
      <c r="V49" s="365">
        <f>SUM(P49:U49)</f>
        <v>6</v>
      </c>
      <c r="X49" s="295"/>
      <c r="Y49" s="209">
        <f>E49-V49</f>
        <v>0</v>
      </c>
    </row>
    <row r="50" spans="2:25" s="294" customFormat="1" ht="16.5" customHeight="1" thickBot="1">
      <c r="B50" s="354" t="s">
        <v>28</v>
      </c>
      <c r="C50" s="362"/>
      <c r="D50" s="277"/>
      <c r="E50" s="366">
        <f>MAX(E48:G48)*0.185+MAX(E48:G48)</f>
        <v>41</v>
      </c>
      <c r="F50" s="367">
        <f>MAX(E48:G48)*0.185+MAX(E48:G48)</f>
        <v>41</v>
      </c>
      <c r="G50" s="367">
        <f>MAX(E48:G48)*0.185+MAX(E48:G48)</f>
        <v>41</v>
      </c>
      <c r="H50" s="368"/>
      <c r="I50" s="369"/>
      <c r="J50" s="350"/>
      <c r="K50" s="351"/>
      <c r="L50" s="351"/>
      <c r="M50" s="351"/>
      <c r="N50" s="351"/>
      <c r="O50" s="351">
        <f>SUM(O48:O49)</f>
        <v>0</v>
      </c>
      <c r="P50" s="351">
        <f>SUM(P48:P49)</f>
        <v>13</v>
      </c>
      <c r="Q50" s="351">
        <f>SUM(Q48:Q49)</f>
        <v>0</v>
      </c>
      <c r="R50" s="351">
        <f>SUM(R48:R49)</f>
        <v>0</v>
      </c>
      <c r="S50" s="351">
        <f>SUM(S48:S49)</f>
        <v>28</v>
      </c>
      <c r="T50" s="351"/>
      <c r="U50" s="351"/>
      <c r="V50" s="370">
        <f>SUM(P50:S50)</f>
        <v>41</v>
      </c>
      <c r="X50" s="295"/>
      <c r="Y50" s="209">
        <f>E50-V50</f>
        <v>0</v>
      </c>
    </row>
    <row r="51" spans="2:25" s="294" customFormat="1" ht="16.5" customHeight="1">
      <c r="B51" s="371" t="s">
        <v>130</v>
      </c>
      <c r="C51" s="250"/>
      <c r="D51" s="277"/>
      <c r="E51" s="224"/>
      <c r="F51" s="288"/>
      <c r="G51" s="224"/>
      <c r="H51" s="224"/>
      <c r="I51" s="256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1450"/>
      <c r="X51" s="295"/>
      <c r="Y51" s="209">
        <f>E51-V51</f>
        <v>0</v>
      </c>
    </row>
    <row r="52" spans="2:28" s="294" customFormat="1" ht="16.5" customHeight="1">
      <c r="B52" s="241"/>
      <c r="C52" s="250"/>
      <c r="D52" s="277"/>
      <c r="E52" s="224"/>
      <c r="F52" s="224"/>
      <c r="G52" s="224"/>
      <c r="H52" s="224"/>
      <c r="I52" s="256"/>
      <c r="J52" s="373"/>
      <c r="K52" s="373"/>
      <c r="L52" s="373"/>
      <c r="M52" s="373"/>
      <c r="N52" s="373"/>
      <c r="O52" s="374"/>
      <c r="P52" s="373"/>
      <c r="Q52" s="373"/>
      <c r="R52" s="373"/>
      <c r="S52" s="373"/>
      <c r="T52" s="373"/>
      <c r="U52" s="373"/>
      <c r="V52" s="373"/>
      <c r="W52" s="373"/>
      <c r="X52" s="373"/>
      <c r="Y52" s="277"/>
      <c r="Z52" s="373"/>
      <c r="AB52" s="295"/>
    </row>
    <row r="53" spans="2:28" s="294" customFormat="1" ht="16.5" customHeight="1">
      <c r="B53" s="241"/>
      <c r="C53" s="250"/>
      <c r="D53" s="277"/>
      <c r="E53" s="224"/>
      <c r="F53" s="224"/>
      <c r="G53" s="224"/>
      <c r="H53" s="224"/>
      <c r="I53" s="256"/>
      <c r="J53" s="215"/>
      <c r="K53" s="37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4"/>
      <c r="Z53" s="215"/>
      <c r="AA53" s="318"/>
      <c r="AB53" s="295"/>
    </row>
    <row r="54" spans="2:28" s="294" customFormat="1" ht="16.5" customHeight="1" thickBot="1">
      <c r="B54" s="241" t="s">
        <v>226</v>
      </c>
      <c r="C54" s="250"/>
      <c r="D54" s="277"/>
      <c r="E54" s="224"/>
      <c r="F54" s="224"/>
      <c r="G54" s="224"/>
      <c r="H54" s="224"/>
      <c r="I54" s="256"/>
      <c r="J54" s="376">
        <v>31</v>
      </c>
      <c r="K54" s="376">
        <v>10</v>
      </c>
      <c r="L54" s="376">
        <v>1</v>
      </c>
      <c r="M54" s="376"/>
      <c r="N54" s="376"/>
      <c r="O54" s="376">
        <v>62</v>
      </c>
      <c r="P54" s="376"/>
      <c r="Q54" s="376"/>
      <c r="R54" s="376">
        <v>30</v>
      </c>
      <c r="S54" s="376">
        <v>43</v>
      </c>
      <c r="T54" s="377">
        <v>27</v>
      </c>
      <c r="U54" s="377"/>
      <c r="V54" s="377">
        <f>SUM(J54:T54)</f>
        <v>204</v>
      </c>
      <c r="W54" s="256"/>
      <c r="X54" s="256"/>
      <c r="Y54" s="224"/>
      <c r="Z54" s="378"/>
      <c r="AA54" s="318"/>
      <c r="AB54" s="295"/>
    </row>
    <row r="55" spans="2:28" s="294" customFormat="1" ht="16.5" customHeight="1" thickBot="1">
      <c r="B55" s="241"/>
      <c r="C55" s="1537" t="s">
        <v>138</v>
      </c>
      <c r="D55" s="1538"/>
      <c r="E55" s="1538"/>
      <c r="F55" s="1538"/>
      <c r="G55" s="1538"/>
      <c r="H55" s="1538"/>
      <c r="I55" s="256"/>
      <c r="J55" s="1497" t="s">
        <v>121</v>
      </c>
      <c r="K55" s="1498"/>
      <c r="L55" s="1498"/>
      <c r="M55" s="1498"/>
      <c r="N55" s="1498"/>
      <c r="O55" s="1498"/>
      <c r="P55" s="1498"/>
      <c r="Q55" s="1498"/>
      <c r="R55" s="1498"/>
      <c r="S55" s="1498"/>
      <c r="T55" s="1498"/>
      <c r="U55" s="1498"/>
      <c r="V55" s="1499"/>
      <c r="W55" s="373"/>
      <c r="X55" s="373"/>
      <c r="Y55" s="277"/>
      <c r="Z55" s="373"/>
      <c r="AA55" s="318"/>
      <c r="AB55" s="295"/>
    </row>
    <row r="56" spans="2:24" s="294" customFormat="1" ht="16.5" customHeight="1" thickBot="1">
      <c r="B56" s="241"/>
      <c r="C56" s="340"/>
      <c r="D56" s="314"/>
      <c r="E56" s="233" t="s">
        <v>88</v>
      </c>
      <c r="F56" s="234" t="s">
        <v>89</v>
      </c>
      <c r="G56" s="234" t="s">
        <v>90</v>
      </c>
      <c r="H56" s="235" t="s">
        <v>91</v>
      </c>
      <c r="I56" s="236" t="s">
        <v>51</v>
      </c>
      <c r="J56" s="382"/>
      <c r="K56" s="53"/>
      <c r="L56" s="53">
        <v>46</v>
      </c>
      <c r="M56" s="53"/>
      <c r="N56" s="53" t="s">
        <v>63</v>
      </c>
      <c r="O56" s="53"/>
      <c r="P56" s="53" t="s">
        <v>66</v>
      </c>
      <c r="Q56" s="53" t="s">
        <v>67</v>
      </c>
      <c r="R56" s="53" t="s">
        <v>68</v>
      </c>
      <c r="S56" s="53">
        <v>80</v>
      </c>
      <c r="T56" s="53"/>
      <c r="U56" s="53"/>
      <c r="V56" s="383" t="s">
        <v>73</v>
      </c>
      <c r="X56" s="295"/>
    </row>
    <row r="57" spans="2:25" s="294" customFormat="1" ht="16.5" customHeight="1">
      <c r="B57" s="384" t="s">
        <v>128</v>
      </c>
      <c r="C57" s="384"/>
      <c r="D57" s="240"/>
      <c r="E57" s="385">
        <f>E23+E48</f>
        <v>211</v>
      </c>
      <c r="F57" s="386">
        <f>F23+F48</f>
        <v>112</v>
      </c>
      <c r="G57" s="386">
        <f>G23+G48</f>
        <v>212</v>
      </c>
      <c r="H57" s="387">
        <f>H23+H48</f>
        <v>10</v>
      </c>
      <c r="I57" s="388"/>
      <c r="J57" s="389">
        <f aca="true" t="shared" si="1" ref="J57:M59">J23+J48</f>
        <v>0</v>
      </c>
      <c r="K57" s="255">
        <f t="shared" si="1"/>
        <v>0</v>
      </c>
      <c r="L57" s="255">
        <f t="shared" si="1"/>
        <v>30</v>
      </c>
      <c r="M57" s="255">
        <f t="shared" si="1"/>
        <v>0</v>
      </c>
      <c r="N57" s="255">
        <f>N23+O48</f>
        <v>93</v>
      </c>
      <c r="O57" s="255"/>
      <c r="P57" s="255">
        <f>P23+P48</f>
        <v>25</v>
      </c>
      <c r="Q57" s="255">
        <f>Q23+Q48</f>
        <v>22</v>
      </c>
      <c r="R57" s="255">
        <f>R23+R48</f>
        <v>20</v>
      </c>
      <c r="S57" s="255">
        <f>S23+S48</f>
        <v>22</v>
      </c>
      <c r="T57" s="255"/>
      <c r="U57" s="390"/>
      <c r="V57" s="261">
        <f>SUM(J57:S57)</f>
        <v>212</v>
      </c>
      <c r="X57" s="295"/>
      <c r="Y57" s="209">
        <f>E57-V57</f>
        <v>-1</v>
      </c>
    </row>
    <row r="58" spans="2:25" s="294" customFormat="1" ht="16.5" customHeight="1">
      <c r="B58" s="354" t="s">
        <v>129</v>
      </c>
      <c r="C58" s="250"/>
      <c r="D58" s="224"/>
      <c r="E58" s="278">
        <f>E24+E49</f>
        <v>39</v>
      </c>
      <c r="F58" s="224">
        <f>F24+F49</f>
        <v>138</v>
      </c>
      <c r="G58" s="224">
        <f>G24+G49</f>
        <v>38</v>
      </c>
      <c r="H58" s="279"/>
      <c r="I58" s="391"/>
      <c r="J58" s="389">
        <f t="shared" si="1"/>
        <v>0</v>
      </c>
      <c r="K58" s="255">
        <f t="shared" si="1"/>
        <v>0</v>
      </c>
      <c r="L58" s="255">
        <f t="shared" si="1"/>
        <v>5</v>
      </c>
      <c r="M58" s="255">
        <f t="shared" si="1"/>
        <v>0</v>
      </c>
      <c r="N58" s="255">
        <f>N24+O49</f>
        <v>18</v>
      </c>
      <c r="O58" s="255"/>
      <c r="P58" s="255">
        <f aca="true" t="shared" si="2" ref="P58:R59">P24+P49</f>
        <v>2</v>
      </c>
      <c r="Q58" s="255">
        <f t="shared" si="2"/>
        <v>4</v>
      </c>
      <c r="R58" s="255">
        <f t="shared" si="2"/>
        <v>4</v>
      </c>
      <c r="S58" s="255">
        <f>S49</f>
        <v>6</v>
      </c>
      <c r="T58" s="255"/>
      <c r="U58" s="269"/>
      <c r="V58" s="282">
        <f>SUM(J58:S58)</f>
        <v>39</v>
      </c>
      <c r="X58" s="295"/>
      <c r="Y58" s="209">
        <f>E58-V58</f>
        <v>0</v>
      </c>
    </row>
    <row r="59" spans="2:24" s="294" customFormat="1" ht="16.5" customHeight="1" thickBot="1">
      <c r="B59" s="354" t="s">
        <v>28</v>
      </c>
      <c r="C59" s="224">
        <f>SUM(C57:C58)</f>
        <v>0</v>
      </c>
      <c r="D59" s="277"/>
      <c r="E59" s="283">
        <f>SUM(E57:E58)</f>
        <v>250</v>
      </c>
      <c r="F59" s="284">
        <f>SUM(F57:F58)</f>
        <v>250</v>
      </c>
      <c r="G59" s="284">
        <f>SUM(G57:G58)</f>
        <v>250</v>
      </c>
      <c r="H59" s="285"/>
      <c r="I59" s="316"/>
      <c r="J59" s="392">
        <f t="shared" si="1"/>
        <v>0</v>
      </c>
      <c r="K59" s="275">
        <f t="shared" si="1"/>
        <v>0</v>
      </c>
      <c r="L59" s="275">
        <f t="shared" si="1"/>
        <v>35</v>
      </c>
      <c r="M59" s="275">
        <f t="shared" si="1"/>
        <v>0</v>
      </c>
      <c r="N59" s="275">
        <f>N25+O50</f>
        <v>111</v>
      </c>
      <c r="O59" s="275"/>
      <c r="P59" s="275">
        <f t="shared" si="2"/>
        <v>27</v>
      </c>
      <c r="Q59" s="275">
        <f t="shared" si="2"/>
        <v>26</v>
      </c>
      <c r="R59" s="271">
        <f t="shared" si="2"/>
        <v>24</v>
      </c>
      <c r="S59" s="271">
        <f>S25+S50</f>
        <v>28</v>
      </c>
      <c r="T59" s="271"/>
      <c r="U59" s="393"/>
      <c r="V59" s="394">
        <f>SUM(V57:V58)</f>
        <v>251</v>
      </c>
      <c r="X59" s="295"/>
    </row>
    <row r="60" spans="2:24" s="294" customFormat="1" ht="16.5" customHeight="1">
      <c r="B60" s="371" t="s">
        <v>130</v>
      </c>
      <c r="C60" s="362"/>
      <c r="D60" s="277"/>
      <c r="E60" s="224"/>
      <c r="F60" s="224"/>
      <c r="G60" s="224"/>
      <c r="H60" s="224"/>
      <c r="I60" s="256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1450">
        <f>+V58/V57</f>
        <v>0.184</v>
      </c>
      <c r="X60" s="295"/>
    </row>
    <row r="62" ht="16.5" customHeight="1" hidden="1">
      <c r="B62" s="216" t="s">
        <v>78</v>
      </c>
    </row>
    <row r="63" spans="2:16" ht="16.5" customHeight="1" hidden="1">
      <c r="B63" s="216" t="s">
        <v>139</v>
      </c>
      <c r="P63" s="289"/>
    </row>
    <row r="64" ht="16.5" customHeight="1" hidden="1">
      <c r="B64" s="395" t="s">
        <v>316</v>
      </c>
    </row>
    <row r="65" ht="16.5" customHeight="1" hidden="1">
      <c r="B65" s="216" t="s">
        <v>140</v>
      </c>
    </row>
    <row r="66" ht="16.5" customHeight="1" hidden="1"/>
    <row r="67" spans="2:26" ht="16.5" customHeight="1">
      <c r="B67" s="209" t="s">
        <v>118</v>
      </c>
      <c r="C67" s="210"/>
      <c r="D67" s="211"/>
      <c r="E67" s="211"/>
      <c r="F67" s="211"/>
      <c r="G67" s="211"/>
      <c r="H67" s="211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1"/>
      <c r="Z67" s="212"/>
    </row>
    <row r="68" spans="2:26" ht="16.5" customHeight="1">
      <c r="B68" s="209" t="s">
        <v>119</v>
      </c>
      <c r="C68" s="210"/>
      <c r="D68" s="211"/>
      <c r="E68" s="211"/>
      <c r="F68" s="211"/>
      <c r="G68" s="211"/>
      <c r="H68" s="211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1"/>
      <c r="Z68" s="212"/>
    </row>
    <row r="70" spans="2:26" ht="16.5" customHeight="1">
      <c r="B70" s="209" t="s">
        <v>141</v>
      </c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7"/>
      <c r="Z70" s="396"/>
    </row>
    <row r="71" spans="10:22" ht="16.5" customHeight="1">
      <c r="J71" s="662">
        <v>28</v>
      </c>
      <c r="K71" s="662">
        <v>6</v>
      </c>
      <c r="L71" s="662">
        <v>4</v>
      </c>
      <c r="M71" s="662"/>
      <c r="N71" s="662"/>
      <c r="O71" s="662">
        <v>52</v>
      </c>
      <c r="P71" s="662"/>
      <c r="Q71" s="662"/>
      <c r="R71" s="662">
        <v>4</v>
      </c>
      <c r="S71" s="662">
        <v>57</v>
      </c>
      <c r="T71" s="662">
        <v>52</v>
      </c>
      <c r="U71" s="662"/>
      <c r="V71" s="662">
        <f>SUM(J71:T71)</f>
        <v>203</v>
      </c>
    </row>
    <row r="72" spans="2:24" ht="16.5" customHeight="1" thickBot="1">
      <c r="B72" s="209" t="s">
        <v>222</v>
      </c>
      <c r="J72" s="219">
        <v>30</v>
      </c>
      <c r="K72" s="219">
        <v>3</v>
      </c>
      <c r="L72" s="219"/>
      <c r="M72" s="219"/>
      <c r="N72" s="219"/>
      <c r="O72" s="219">
        <v>51</v>
      </c>
      <c r="P72" s="219"/>
      <c r="Q72" s="219"/>
      <c r="R72" s="219">
        <v>51</v>
      </c>
      <c r="S72" s="219">
        <v>15</v>
      </c>
      <c r="T72" s="219">
        <v>55</v>
      </c>
      <c r="U72" s="219"/>
      <c r="V72" s="219">
        <f>SUM(J72:T72)</f>
        <v>205</v>
      </c>
      <c r="W72" s="215">
        <f>'DIV EQUP'!M8</f>
        <v>0</v>
      </c>
      <c r="X72" s="215">
        <f>'DIV EQUP'!N8</f>
        <v>0</v>
      </c>
    </row>
    <row r="73" spans="3:22" ht="16.5" customHeight="1" thickBot="1">
      <c r="C73" s="398"/>
      <c r="D73" s="399"/>
      <c r="E73" s="1544" t="s">
        <v>86</v>
      </c>
      <c r="F73" s="1545"/>
      <c r="G73" s="1545"/>
      <c r="H73" s="1545"/>
      <c r="I73" s="297"/>
      <c r="J73" s="1540" t="s">
        <v>121</v>
      </c>
      <c r="K73" s="1541"/>
      <c r="L73" s="1541"/>
      <c r="M73" s="1541"/>
      <c r="N73" s="1541"/>
      <c r="O73" s="1541"/>
      <c r="P73" s="1541"/>
      <c r="Q73" s="1541"/>
      <c r="R73" s="1541"/>
      <c r="S73" s="1541"/>
      <c r="T73" s="1541"/>
      <c r="U73" s="1541"/>
      <c r="V73" s="1542"/>
    </row>
    <row r="74" spans="2:28" ht="16.5" customHeight="1" thickBot="1">
      <c r="B74" s="209"/>
      <c r="C74" s="400" t="s">
        <v>135</v>
      </c>
      <c r="D74" s="401"/>
      <c r="E74" s="658" t="s">
        <v>88</v>
      </c>
      <c r="F74" s="659" t="s">
        <v>89</v>
      </c>
      <c r="G74" s="659" t="s">
        <v>90</v>
      </c>
      <c r="H74" s="660" t="s">
        <v>91</v>
      </c>
      <c r="I74" s="301" t="s">
        <v>51</v>
      </c>
      <c r="J74" s="806">
        <v>12</v>
      </c>
      <c r="K74" s="238">
        <v>20</v>
      </c>
      <c r="L74" s="238"/>
      <c r="M74" s="238"/>
      <c r="N74" s="238"/>
      <c r="O74" s="238" t="s">
        <v>63</v>
      </c>
      <c r="P74" s="238"/>
      <c r="Q74" s="238"/>
      <c r="R74" s="238">
        <v>73</v>
      </c>
      <c r="S74" s="238">
        <v>75</v>
      </c>
      <c r="T74" s="805">
        <v>76</v>
      </c>
      <c r="U74" s="238"/>
      <c r="V74" s="302" t="s">
        <v>73</v>
      </c>
      <c r="W74" s="216"/>
      <c r="X74" s="224"/>
      <c r="Y74" s="225"/>
      <c r="Z74" s="225"/>
      <c r="AB74" s="216"/>
    </row>
    <row r="75" spans="3:28" ht="16.5" customHeight="1">
      <c r="C75" s="403" t="s">
        <v>123</v>
      </c>
      <c r="D75" s="254"/>
      <c r="E75" s="404">
        <v>14</v>
      </c>
      <c r="F75" s="621">
        <v>7</v>
      </c>
      <c r="G75" s="698">
        <v>16</v>
      </c>
      <c r="H75" s="691">
        <v>0</v>
      </c>
      <c r="I75" s="280"/>
      <c r="J75" s="405">
        <v>15</v>
      </c>
      <c r="K75" s="405"/>
      <c r="L75" s="405"/>
      <c r="M75" s="405"/>
      <c r="N75" s="405"/>
      <c r="O75" s="405"/>
      <c r="P75" s="405"/>
      <c r="Q75" s="405"/>
      <c r="R75" s="405">
        <v>1</v>
      </c>
      <c r="S75" s="405"/>
      <c r="T75" s="405"/>
      <c r="U75" s="405"/>
      <c r="V75" s="406">
        <f>SUM(J75:T75)</f>
        <v>16</v>
      </c>
      <c r="W75" s="216"/>
      <c r="X75" s="224"/>
      <c r="Y75" s="384"/>
      <c r="Z75" s="250"/>
      <c r="AA75" s="213">
        <f>V75-G75</f>
        <v>0</v>
      </c>
      <c r="AB75" s="216"/>
    </row>
    <row r="76" spans="3:28" ht="16.5" customHeight="1">
      <c r="C76" s="407" t="s">
        <v>327</v>
      </c>
      <c r="D76" s="260"/>
      <c r="E76" s="408">
        <v>1</v>
      </c>
      <c r="F76" s="619">
        <v>1</v>
      </c>
      <c r="G76" s="694">
        <v>3</v>
      </c>
      <c r="H76" s="692"/>
      <c r="I76" s="255"/>
      <c r="J76" s="255">
        <v>3</v>
      </c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82">
        <f>SUM(J76:T76)</f>
        <v>3</v>
      </c>
      <c r="W76" s="216"/>
      <c r="X76" s="224"/>
      <c r="Y76" s="384"/>
      <c r="Z76" s="262"/>
      <c r="AA76" s="213">
        <f>V76-G76</f>
        <v>0</v>
      </c>
      <c r="AB76" s="216"/>
    </row>
    <row r="77" spans="3:28" ht="16.5" customHeight="1">
      <c r="C77" s="407" t="s">
        <v>125</v>
      </c>
      <c r="D77" s="260"/>
      <c r="E77" s="408">
        <v>43</v>
      </c>
      <c r="F77" s="619">
        <v>19</v>
      </c>
      <c r="G77" s="694">
        <v>42</v>
      </c>
      <c r="H77" s="692"/>
      <c r="I77" s="255"/>
      <c r="J77" s="255"/>
      <c r="K77" s="255"/>
      <c r="L77" s="255"/>
      <c r="M77" s="255"/>
      <c r="N77" s="255"/>
      <c r="O77" s="255">
        <v>32</v>
      </c>
      <c r="P77" s="255"/>
      <c r="Q77" s="255"/>
      <c r="R77" s="255">
        <v>1</v>
      </c>
      <c r="S77" s="255" t="s">
        <v>78</v>
      </c>
      <c r="T77" s="255">
        <v>9</v>
      </c>
      <c r="U77" s="255"/>
      <c r="V77" s="282">
        <f>SUM(J77:T77)</f>
        <v>42</v>
      </c>
      <c r="W77" s="216"/>
      <c r="X77" s="224"/>
      <c r="Y77" s="384"/>
      <c r="Z77" s="262"/>
      <c r="AA77" s="213">
        <f>V77-G77</f>
        <v>0</v>
      </c>
      <c r="AB77" s="216"/>
    </row>
    <row r="78" spans="3:28" ht="16.5" customHeight="1">
      <c r="C78" s="407" t="s">
        <v>142</v>
      </c>
      <c r="D78" s="260"/>
      <c r="E78" s="408">
        <v>27</v>
      </c>
      <c r="F78" s="619">
        <v>10</v>
      </c>
      <c r="G78" s="694">
        <v>22</v>
      </c>
      <c r="H78" s="692"/>
      <c r="I78" s="255"/>
      <c r="J78" s="255">
        <v>4</v>
      </c>
      <c r="K78" s="255">
        <v>2</v>
      </c>
      <c r="L78" s="255"/>
      <c r="M78" s="255"/>
      <c r="N78" s="255"/>
      <c r="O78" s="255"/>
      <c r="P78" s="255"/>
      <c r="Q78" s="255"/>
      <c r="R78" s="255">
        <v>16</v>
      </c>
      <c r="S78" s="255"/>
      <c r="T78" s="255"/>
      <c r="U78" s="255"/>
      <c r="V78" s="282">
        <f>SUM(J78:T78)</f>
        <v>22</v>
      </c>
      <c r="W78" s="216"/>
      <c r="X78" s="224"/>
      <c r="Y78" s="384"/>
      <c r="Z78" s="262"/>
      <c r="AA78" s="213">
        <f>V78-G78</f>
        <v>0</v>
      </c>
      <c r="AB78" s="216"/>
    </row>
    <row r="79" spans="3:28" ht="16.5" customHeight="1">
      <c r="C79" s="407" t="s">
        <v>350</v>
      </c>
      <c r="D79" s="260"/>
      <c r="E79" s="408"/>
      <c r="F79" s="619"/>
      <c r="G79" s="694">
        <v>5</v>
      </c>
      <c r="H79" s="693"/>
      <c r="I79" s="255"/>
      <c r="J79" s="255"/>
      <c r="K79" s="255"/>
      <c r="L79" s="255"/>
      <c r="M79" s="255"/>
      <c r="N79" s="255"/>
      <c r="O79" s="255">
        <v>5</v>
      </c>
      <c r="P79" s="255"/>
      <c r="Q79" s="255"/>
      <c r="R79" s="255"/>
      <c r="S79" s="255"/>
      <c r="T79" s="255"/>
      <c r="U79" s="255"/>
      <c r="V79" s="282">
        <f>SUM(J79:T79)</f>
        <v>5</v>
      </c>
      <c r="W79" s="216"/>
      <c r="X79" s="224"/>
      <c r="Y79" s="384"/>
      <c r="Z79" s="262"/>
      <c r="AA79" s="213">
        <f aca="true" t="shared" si="3" ref="AA79:AA87">V79-G79</f>
        <v>0</v>
      </c>
      <c r="AB79" s="216"/>
    </row>
    <row r="80" spans="3:28" ht="16.5" customHeight="1">
      <c r="C80" s="407">
        <v>65</v>
      </c>
      <c r="D80" s="260"/>
      <c r="E80" s="408">
        <v>7</v>
      </c>
      <c r="F80" s="619">
        <v>3</v>
      </c>
      <c r="G80" s="694">
        <v>5</v>
      </c>
      <c r="H80" s="692"/>
      <c r="I80" s="255"/>
      <c r="J80" s="255"/>
      <c r="K80" s="255"/>
      <c r="L80" s="255"/>
      <c r="M80" s="255"/>
      <c r="N80" s="255"/>
      <c r="O80" s="255">
        <v>1</v>
      </c>
      <c r="P80" s="255"/>
      <c r="Q80" s="255"/>
      <c r="R80" s="255">
        <v>1</v>
      </c>
      <c r="S80" s="255"/>
      <c r="T80" s="255">
        <v>3</v>
      </c>
      <c r="U80" s="255"/>
      <c r="V80" s="282">
        <f aca="true" t="shared" si="4" ref="V80:V92">SUM(J80:T80)</f>
        <v>5</v>
      </c>
      <c r="W80" s="216"/>
      <c r="X80" s="224"/>
      <c r="Y80" s="384"/>
      <c r="Z80" s="262"/>
      <c r="AA80" s="213">
        <f t="shared" si="3"/>
        <v>0</v>
      </c>
      <c r="AB80" s="216"/>
    </row>
    <row r="81" spans="3:28" ht="16.5" customHeight="1">
      <c r="C81" s="407">
        <v>66</v>
      </c>
      <c r="D81" s="260"/>
      <c r="E81" s="408">
        <v>34</v>
      </c>
      <c r="F81" s="619">
        <v>13</v>
      </c>
      <c r="G81" s="694">
        <v>24</v>
      </c>
      <c r="H81" s="692"/>
      <c r="I81" s="255"/>
      <c r="J81" s="255"/>
      <c r="K81" s="255"/>
      <c r="L81" s="255"/>
      <c r="M81" s="255"/>
      <c r="N81" s="255"/>
      <c r="O81" s="255"/>
      <c r="P81" s="255"/>
      <c r="Q81" s="255"/>
      <c r="R81" s="255">
        <v>22</v>
      </c>
      <c r="S81" s="255">
        <v>2</v>
      </c>
      <c r="T81" s="255"/>
      <c r="U81" s="255"/>
      <c r="V81" s="282">
        <f t="shared" si="4"/>
        <v>24</v>
      </c>
      <c r="W81" s="216"/>
      <c r="X81" s="224"/>
      <c r="Y81" s="384"/>
      <c r="Z81" s="262"/>
      <c r="AA81" s="213">
        <f t="shared" si="3"/>
        <v>0</v>
      </c>
      <c r="AB81" s="216"/>
    </row>
    <row r="82" spans="3:28" ht="16.5" customHeight="1">
      <c r="C82" s="407">
        <v>102</v>
      </c>
      <c r="D82" s="260"/>
      <c r="E82" s="408">
        <v>5</v>
      </c>
      <c r="F82" s="619">
        <v>5</v>
      </c>
      <c r="G82" s="694">
        <v>5</v>
      </c>
      <c r="H82" s="692"/>
      <c r="I82" s="255"/>
      <c r="J82" s="255"/>
      <c r="K82" s="255"/>
      <c r="L82" s="255"/>
      <c r="M82" s="255"/>
      <c r="N82" s="255"/>
      <c r="O82" s="255" t="s">
        <v>78</v>
      </c>
      <c r="P82" s="255"/>
      <c r="Q82" s="255"/>
      <c r="R82" s="255"/>
      <c r="S82" s="255">
        <v>1</v>
      </c>
      <c r="T82" s="255">
        <v>4</v>
      </c>
      <c r="U82" s="255"/>
      <c r="V82" s="282">
        <f t="shared" si="4"/>
        <v>5</v>
      </c>
      <c r="W82" s="216"/>
      <c r="X82" s="224"/>
      <c r="Y82" s="384"/>
      <c r="Z82" s="262"/>
      <c r="AA82" s="213">
        <f t="shared" si="3"/>
        <v>0</v>
      </c>
      <c r="AB82" s="216"/>
    </row>
    <row r="83" spans="3:28" ht="16.5" customHeight="1">
      <c r="C83" s="407">
        <v>105</v>
      </c>
      <c r="D83" s="260"/>
      <c r="E83" s="408">
        <v>13</v>
      </c>
      <c r="F83" s="619">
        <v>11</v>
      </c>
      <c r="G83" s="694">
        <v>15</v>
      </c>
      <c r="H83" s="692"/>
      <c r="I83" s="255"/>
      <c r="J83" s="255">
        <v>3</v>
      </c>
      <c r="K83" s="255"/>
      <c r="L83" s="255"/>
      <c r="M83" s="255"/>
      <c r="N83" s="255"/>
      <c r="O83" s="255"/>
      <c r="P83" s="255"/>
      <c r="Q83" s="255"/>
      <c r="R83" s="255"/>
      <c r="S83" s="255"/>
      <c r="T83" s="255">
        <v>12</v>
      </c>
      <c r="U83" s="255"/>
      <c r="V83" s="282">
        <f t="shared" si="4"/>
        <v>15</v>
      </c>
      <c r="W83" s="216"/>
      <c r="X83" s="224"/>
      <c r="Y83" s="384"/>
      <c r="Z83" s="262"/>
      <c r="AA83" s="213">
        <f t="shared" si="3"/>
        <v>0</v>
      </c>
      <c r="AB83" s="216"/>
    </row>
    <row r="84" spans="3:28" ht="16.5" customHeight="1">
      <c r="C84" s="407">
        <v>121</v>
      </c>
      <c r="D84" s="260"/>
      <c r="E84" s="408">
        <v>5</v>
      </c>
      <c r="F84" s="619">
        <v>5</v>
      </c>
      <c r="G84" s="694">
        <v>8</v>
      </c>
      <c r="H84" s="692"/>
      <c r="I84" s="255"/>
      <c r="J84" s="255"/>
      <c r="K84" s="255"/>
      <c r="L84" s="255"/>
      <c r="M84" s="255"/>
      <c r="N84" s="255"/>
      <c r="O84" s="255">
        <v>3</v>
      </c>
      <c r="P84" s="255"/>
      <c r="Q84" s="255"/>
      <c r="R84" s="255"/>
      <c r="S84" s="255">
        <v>5</v>
      </c>
      <c r="T84" s="255"/>
      <c r="U84" s="255"/>
      <c r="V84" s="282">
        <f t="shared" si="4"/>
        <v>8</v>
      </c>
      <c r="W84" s="216"/>
      <c r="X84" s="224"/>
      <c r="Y84" s="384"/>
      <c r="Z84" s="262"/>
      <c r="AA84" s="213">
        <f t="shared" si="3"/>
        <v>0</v>
      </c>
      <c r="AB84" s="216"/>
    </row>
    <row r="85" spans="3:28" ht="16.5" customHeight="1">
      <c r="C85" s="407">
        <v>200</v>
      </c>
      <c r="D85" s="260"/>
      <c r="E85" s="408">
        <v>16</v>
      </c>
      <c r="F85" s="619">
        <v>9</v>
      </c>
      <c r="G85" s="694">
        <v>17</v>
      </c>
      <c r="H85" s="692"/>
      <c r="I85" s="255"/>
      <c r="J85" s="255"/>
      <c r="K85" s="255">
        <v>1</v>
      </c>
      <c r="L85" s="255"/>
      <c r="M85" s="255"/>
      <c r="N85" s="255"/>
      <c r="O85" s="255">
        <v>2</v>
      </c>
      <c r="P85" s="255"/>
      <c r="Q85" s="255"/>
      <c r="R85" s="255">
        <v>4</v>
      </c>
      <c r="S85" s="255">
        <v>5</v>
      </c>
      <c r="T85" s="255">
        <v>5</v>
      </c>
      <c r="U85" s="255"/>
      <c r="V85" s="282">
        <f t="shared" si="4"/>
        <v>17</v>
      </c>
      <c r="W85" s="216"/>
      <c r="X85" s="224"/>
      <c r="Y85" s="384"/>
      <c r="Z85" s="262"/>
      <c r="AA85" s="213">
        <f t="shared" si="3"/>
        <v>0</v>
      </c>
      <c r="AB85" s="216"/>
    </row>
    <row r="86" spans="3:28" ht="16.5" customHeight="1">
      <c r="C86" s="407">
        <v>611</v>
      </c>
      <c r="D86" s="260"/>
      <c r="E86" s="408">
        <v>5</v>
      </c>
      <c r="F86" s="619">
        <v>5</v>
      </c>
      <c r="G86" s="694">
        <v>5</v>
      </c>
      <c r="H86" s="692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>
        <v>5</v>
      </c>
      <c r="U86" s="255"/>
      <c r="V86" s="282">
        <f t="shared" si="4"/>
        <v>5</v>
      </c>
      <c r="W86" s="216"/>
      <c r="X86" s="224"/>
      <c r="Y86" s="384"/>
      <c r="Z86" s="262"/>
      <c r="AA86" s="213">
        <f t="shared" si="3"/>
        <v>0</v>
      </c>
      <c r="AB86" s="216"/>
    </row>
    <row r="87" spans="3:28" ht="16.5" customHeight="1">
      <c r="C87" s="407">
        <v>612</v>
      </c>
      <c r="D87" s="260"/>
      <c r="E87" s="408">
        <v>5</v>
      </c>
      <c r="F87" s="619">
        <v>5</v>
      </c>
      <c r="G87" s="694">
        <v>8</v>
      </c>
      <c r="H87" s="692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>
        <v>8</v>
      </c>
      <c r="U87" s="255"/>
      <c r="V87" s="282">
        <f t="shared" si="4"/>
        <v>8</v>
      </c>
      <c r="W87" s="216"/>
      <c r="X87" s="224"/>
      <c r="Y87" s="384"/>
      <c r="Z87" s="262"/>
      <c r="AA87" s="213">
        <f t="shared" si="3"/>
        <v>0</v>
      </c>
      <c r="AB87" s="216"/>
    </row>
    <row r="88" spans="3:28" ht="16.5" customHeight="1" hidden="1">
      <c r="C88" s="407"/>
      <c r="D88" s="260"/>
      <c r="E88" s="408"/>
      <c r="F88" s="259"/>
      <c r="G88" s="259"/>
      <c r="H88" s="409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82"/>
      <c r="W88" s="216"/>
      <c r="X88" s="224"/>
      <c r="Y88" s="384"/>
      <c r="Z88" s="262"/>
      <c r="AB88" s="216"/>
    </row>
    <row r="89" spans="3:28" ht="16.5" customHeight="1" thickBot="1">
      <c r="C89" s="410"/>
      <c r="D89" s="274"/>
      <c r="E89" s="411"/>
      <c r="F89" s="695"/>
      <c r="G89" s="697"/>
      <c r="H89" s="696"/>
      <c r="I89" s="25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412"/>
      <c r="V89" s="287"/>
      <c r="W89" s="216"/>
      <c r="X89" s="214"/>
      <c r="Y89" s="209"/>
      <c r="Z89" s="216"/>
      <c r="AB89" s="216"/>
    </row>
    <row r="90" spans="2:28" ht="16.5" customHeight="1">
      <c r="B90" s="209" t="s">
        <v>128</v>
      </c>
      <c r="C90" s="414"/>
      <c r="D90" s="415"/>
      <c r="E90" s="385">
        <f>SUM(E75:E89)+SUM(E100:E101)</f>
        <v>175</v>
      </c>
      <c r="F90" s="386">
        <f>SUM(F75:F89)+SUM(F100:F101)</f>
        <v>93</v>
      </c>
      <c r="G90" s="386">
        <f>SUM(G75:G89)+SUM(G100:G101)</f>
        <v>175</v>
      </c>
      <c r="H90" s="387">
        <f>SUM(H75:H89)+SUM(H100:H101)</f>
        <v>0</v>
      </c>
      <c r="I90" s="297"/>
      <c r="J90" s="418">
        <f>SUM(J75:J89)</f>
        <v>25</v>
      </c>
      <c r="K90" s="418">
        <f>SUM(K75:K89)</f>
        <v>3</v>
      </c>
      <c r="L90" s="418"/>
      <c r="M90" s="418"/>
      <c r="N90" s="418"/>
      <c r="O90" s="418">
        <f>SUM(O75:O89)</f>
        <v>43</v>
      </c>
      <c r="P90" s="418"/>
      <c r="Q90" s="418"/>
      <c r="R90" s="418">
        <f>SUM(R75:R89)</f>
        <v>45</v>
      </c>
      <c r="S90" s="418">
        <f>SUM(S75:S89)</f>
        <v>13</v>
      </c>
      <c r="T90" s="418">
        <f>SUM(T75:T89)</f>
        <v>46</v>
      </c>
      <c r="U90" s="418"/>
      <c r="V90" s="282">
        <f t="shared" si="4"/>
        <v>175</v>
      </c>
      <c r="W90" s="216"/>
      <c r="X90" s="214"/>
      <c r="Y90" s="209">
        <f>E90-V90</f>
        <v>0</v>
      </c>
      <c r="Z90" s="216"/>
      <c r="AB90" s="216"/>
    </row>
    <row r="91" spans="2:28" ht="16.5" customHeight="1">
      <c r="B91" s="209" t="s">
        <v>129</v>
      </c>
      <c r="C91" s="414"/>
      <c r="D91" s="415"/>
      <c r="E91" s="278">
        <f>+E92-E90</f>
        <v>32</v>
      </c>
      <c r="F91" s="224">
        <f>+F92-F90</f>
        <v>114</v>
      </c>
      <c r="G91" s="224">
        <f>+G92-G90</f>
        <v>32</v>
      </c>
      <c r="H91" s="279"/>
      <c r="I91" s="256"/>
      <c r="J91" s="419">
        <f>ROUNDUP(J90*0.2,0)</f>
        <v>5</v>
      </c>
      <c r="K91" s="419"/>
      <c r="L91" s="419"/>
      <c r="M91" s="419"/>
      <c r="N91" s="419"/>
      <c r="O91" s="419">
        <f>0.19*O90</f>
        <v>8</v>
      </c>
      <c r="P91" s="419"/>
      <c r="Q91" s="419"/>
      <c r="R91" s="419">
        <f>0.18*R90</f>
        <v>8</v>
      </c>
      <c r="S91" s="419">
        <f>0.19*S90</f>
        <v>2</v>
      </c>
      <c r="T91" s="419">
        <f>(T90*0.19)</f>
        <v>9</v>
      </c>
      <c r="U91" s="419"/>
      <c r="V91" s="420">
        <f t="shared" si="4"/>
        <v>32</v>
      </c>
      <c r="W91" s="216"/>
      <c r="X91" s="214"/>
      <c r="Y91" s="666">
        <f>E91-V91</f>
        <v>0</v>
      </c>
      <c r="Z91" s="216"/>
      <c r="AB91" s="216"/>
    </row>
    <row r="92" spans="2:28" ht="16.5" customHeight="1" thickBot="1">
      <c r="B92" s="209" t="s">
        <v>28</v>
      </c>
      <c r="C92" s="250"/>
      <c r="D92" s="277"/>
      <c r="E92" s="283">
        <f>MAX(E90:G90)*0.18+MAX(E90:G90)</f>
        <v>207</v>
      </c>
      <c r="F92" s="284">
        <f>MAX(E90:H90)*0.18+MAX(E90:G90)</f>
        <v>207</v>
      </c>
      <c r="G92" s="284">
        <f>MAX(E90:H90)*0.18+MAX(E90:G90)</f>
        <v>207</v>
      </c>
      <c r="H92" s="285"/>
      <c r="I92" s="286"/>
      <c r="J92" s="421">
        <f>SUM(J90:J91)</f>
        <v>30</v>
      </c>
      <c r="K92" s="421">
        <f>SUM(K90:K91)</f>
        <v>3</v>
      </c>
      <c r="L92" s="421"/>
      <c r="M92" s="421"/>
      <c r="N92" s="421"/>
      <c r="O92" s="421">
        <f>SUM(O90:O91)</f>
        <v>51</v>
      </c>
      <c r="P92" s="421"/>
      <c r="Q92" s="421"/>
      <c r="R92" s="421">
        <f>SUM(R90:R91)</f>
        <v>53</v>
      </c>
      <c r="S92" s="421">
        <f>SUM(S90:S91)</f>
        <v>15</v>
      </c>
      <c r="T92" s="421">
        <f>SUM(T90:T91)</f>
        <v>55</v>
      </c>
      <c r="U92" s="421"/>
      <c r="V92" s="422">
        <f t="shared" si="4"/>
        <v>207</v>
      </c>
      <c r="W92" s="423"/>
      <c r="X92" s="214"/>
      <c r="Y92" s="209"/>
      <c r="Z92" s="216"/>
      <c r="AB92" s="216"/>
    </row>
    <row r="93" spans="2:28" ht="16.5" customHeight="1">
      <c r="B93" s="209" t="s">
        <v>130</v>
      </c>
      <c r="C93" s="262"/>
      <c r="D93" s="224"/>
      <c r="E93" s="224"/>
      <c r="F93" s="224"/>
      <c r="G93" s="224"/>
      <c r="H93" s="224"/>
      <c r="I93" s="256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1452">
        <f>V91/V90</f>
        <v>0.183</v>
      </c>
      <c r="W93" s="216"/>
      <c r="X93" s="214"/>
      <c r="Y93" s="209">
        <f>G93-W93</f>
        <v>0</v>
      </c>
      <c r="Z93" s="216"/>
      <c r="AB93" s="216"/>
    </row>
    <row r="94" spans="3:9" ht="16.5" customHeight="1">
      <c r="C94" s="262"/>
      <c r="D94" s="224"/>
      <c r="E94" s="224"/>
      <c r="F94" s="224"/>
      <c r="G94" s="224"/>
      <c r="H94" s="224"/>
      <c r="I94" s="256"/>
    </row>
    <row r="95" spans="2:9" ht="16.5" customHeight="1" thickBot="1">
      <c r="B95" s="209" t="s">
        <v>143</v>
      </c>
      <c r="C95" s="262"/>
      <c r="D95" s="224"/>
      <c r="E95" s="224"/>
      <c r="F95" s="224"/>
      <c r="G95" s="224"/>
      <c r="H95" s="224"/>
      <c r="I95" s="256"/>
    </row>
    <row r="96" spans="2:26" ht="16.5" customHeight="1" thickBot="1">
      <c r="B96" s="1537" t="s">
        <v>132</v>
      </c>
      <c r="C96" s="1538"/>
      <c r="D96" s="1538"/>
      <c r="E96" s="1538"/>
      <c r="F96" s="1538"/>
      <c r="G96" s="1538"/>
      <c r="H96" s="1538"/>
      <c r="I96" s="1538"/>
      <c r="J96" s="1538"/>
      <c r="K96" s="1538"/>
      <c r="L96" s="1538"/>
      <c r="M96" s="1538"/>
      <c r="N96" s="1538"/>
      <c r="O96" s="1538"/>
      <c r="P96" s="1538"/>
      <c r="Q96" s="1538"/>
      <c r="R96" s="1538"/>
      <c r="S96" s="1538"/>
      <c r="T96" s="1538"/>
      <c r="U96" s="1538"/>
      <c r="V96" s="1539"/>
      <c r="W96" s="209"/>
      <c r="X96" s="209"/>
      <c r="Y96" s="209"/>
      <c r="Z96" s="209"/>
    </row>
    <row r="97" spans="2:26" ht="16.5" customHeight="1" hidden="1" thickBot="1">
      <c r="B97" s="240"/>
      <c r="C97" s="240"/>
      <c r="D97" s="240"/>
      <c r="E97" s="240"/>
      <c r="F97" s="240"/>
      <c r="G97" s="240"/>
      <c r="H97" s="240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40"/>
      <c r="Z97" s="236"/>
    </row>
    <row r="98" spans="2:26" ht="16.5" customHeight="1" hidden="1" thickBot="1">
      <c r="B98" s="225"/>
      <c r="C98" s="226"/>
      <c r="D98" s="296"/>
      <c r="E98" s="1510" t="s">
        <v>86</v>
      </c>
      <c r="F98" s="1511"/>
      <c r="G98" s="1511"/>
      <c r="H98" s="1512"/>
      <c r="I98" s="297"/>
      <c r="J98" s="1495" t="s">
        <v>121</v>
      </c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</row>
    <row r="99" spans="2:26" ht="16.5" customHeight="1" hidden="1" thickBot="1">
      <c r="B99" s="209"/>
      <c r="C99" s="231" t="s">
        <v>135</v>
      </c>
      <c r="D99" s="300"/>
      <c r="E99" s="233" t="s">
        <v>88</v>
      </c>
      <c r="F99" s="234" t="s">
        <v>89</v>
      </c>
      <c r="G99" s="234" t="s">
        <v>90</v>
      </c>
      <c r="H99" s="235" t="s">
        <v>91</v>
      </c>
      <c r="I99" s="236"/>
      <c r="J99" s="382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424"/>
      <c r="Z99" s="53"/>
    </row>
    <row r="100" spans="3:26" ht="16.5" customHeight="1" hidden="1">
      <c r="C100" s="303"/>
      <c r="D100" s="425">
        <v>0</v>
      </c>
      <c r="E100" s="258"/>
      <c r="F100" s="259">
        <v>0</v>
      </c>
      <c r="G100" s="259">
        <v>0</v>
      </c>
      <c r="H100" s="260">
        <v>0</v>
      </c>
      <c r="I100" s="280"/>
      <c r="J100" s="305"/>
      <c r="K100" s="426"/>
      <c r="L100" s="426"/>
      <c r="M100" s="42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427"/>
      <c r="Z100" s="306"/>
    </row>
    <row r="101" spans="3:26" ht="16.5" customHeight="1" hidden="1" thickBot="1">
      <c r="C101" s="309">
        <v>0</v>
      </c>
      <c r="D101" s="393">
        <v>0</v>
      </c>
      <c r="E101" s="272">
        <v>0</v>
      </c>
      <c r="F101" s="273">
        <v>0</v>
      </c>
      <c r="G101" s="273">
        <v>0</v>
      </c>
      <c r="H101" s="274">
        <v>0</v>
      </c>
      <c r="I101" s="275"/>
      <c r="J101" s="310"/>
      <c r="K101" s="428"/>
      <c r="L101" s="428"/>
      <c r="M101" s="428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429"/>
      <c r="Z101" s="311"/>
    </row>
    <row r="102" spans="3:26" ht="16.5" customHeight="1" hidden="1">
      <c r="C102" s="262"/>
      <c r="D102" s="224"/>
      <c r="E102" s="278"/>
      <c r="F102" s="224"/>
      <c r="G102" s="224"/>
      <c r="H102" s="224"/>
      <c r="I102" s="256"/>
      <c r="J102" s="391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24"/>
      <c r="Z102" s="256"/>
    </row>
    <row r="103" spans="2:26" ht="16.5" customHeight="1" hidden="1" thickBot="1">
      <c r="B103" s="315" t="s">
        <v>28</v>
      </c>
      <c r="C103" s="262"/>
      <c r="D103" s="224"/>
      <c r="E103" s="283">
        <f>SUM(E100:E102)</f>
        <v>0</v>
      </c>
      <c r="F103" s="284">
        <f>SUM(F100:F102)</f>
        <v>0</v>
      </c>
      <c r="G103" s="284">
        <f>SUM(G100:G102)</f>
        <v>0</v>
      </c>
      <c r="H103" s="284">
        <f>SUM(H100:H102)</f>
        <v>0</v>
      </c>
      <c r="I103" s="286"/>
      <c r="J103" s="31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4"/>
      <c r="Z103" s="286"/>
    </row>
    <row r="104" ht="16.5" customHeight="1" hidden="1"/>
    <row r="105" ht="16.5" customHeight="1" hidden="1">
      <c r="B105" s="216" t="s">
        <v>78</v>
      </c>
    </row>
    <row r="106" ht="16.5" customHeight="1" hidden="1">
      <c r="B106" s="216" t="s">
        <v>144</v>
      </c>
    </row>
    <row r="107" ht="16.5" customHeight="1" hidden="1">
      <c r="B107" s="216" t="s">
        <v>145</v>
      </c>
    </row>
    <row r="108" ht="16.5" customHeight="1" hidden="1">
      <c r="B108" s="216" t="s">
        <v>146</v>
      </c>
    </row>
    <row r="109" ht="16.5" customHeight="1" hidden="1">
      <c r="B109" s="216" t="s">
        <v>147</v>
      </c>
    </row>
    <row r="111" spans="2:26" ht="16.5" customHeight="1">
      <c r="B111" s="209" t="s">
        <v>118</v>
      </c>
      <c r="C111" s="210"/>
      <c r="D111" s="211"/>
      <c r="E111" s="211"/>
      <c r="F111" s="211"/>
      <c r="G111" s="211"/>
      <c r="H111" s="211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1"/>
      <c r="Z111" s="212"/>
    </row>
    <row r="112" spans="2:26" ht="16.5" customHeight="1">
      <c r="B112" s="209" t="s">
        <v>119</v>
      </c>
      <c r="C112" s="210"/>
      <c r="D112" s="211"/>
      <c r="E112" s="211"/>
      <c r="F112" s="211"/>
      <c r="G112" s="211"/>
      <c r="H112" s="211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1"/>
      <c r="Z112" s="212"/>
    </row>
    <row r="114" spans="2:26" ht="16.5" customHeight="1">
      <c r="B114" s="209" t="s">
        <v>148</v>
      </c>
      <c r="H114" s="219"/>
      <c r="I114" s="219"/>
      <c r="J114" s="219"/>
      <c r="K114" s="219"/>
      <c r="L114" s="219"/>
      <c r="M114" s="219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397"/>
      <c r="Z114" s="430"/>
    </row>
    <row r="115" spans="8:26" ht="16.5" customHeight="1">
      <c r="H115" s="219"/>
      <c r="I115" s="431"/>
      <c r="J115" s="662">
        <v>20</v>
      </c>
      <c r="K115" s="662">
        <v>7</v>
      </c>
      <c r="L115" s="662"/>
      <c r="M115" s="662">
        <v>23</v>
      </c>
      <c r="N115" s="662"/>
      <c r="O115" s="662">
        <v>98</v>
      </c>
      <c r="P115" s="662"/>
      <c r="Q115" s="662">
        <v>24</v>
      </c>
      <c r="R115" s="662"/>
      <c r="S115" s="662">
        <v>12</v>
      </c>
      <c r="T115" s="662"/>
      <c r="U115" s="662"/>
      <c r="V115" s="662"/>
      <c r="W115" s="219"/>
      <c r="X115" s="219"/>
      <c r="Z115" s="219"/>
    </row>
    <row r="116" spans="2:26" ht="17.25" customHeight="1" thickBot="1">
      <c r="B116" s="209" t="s">
        <v>222</v>
      </c>
      <c r="H116" s="219"/>
      <c r="I116" s="219"/>
      <c r="J116" s="219">
        <v>8</v>
      </c>
      <c r="K116" s="219"/>
      <c r="L116" s="219"/>
      <c r="M116" s="219">
        <v>23</v>
      </c>
      <c r="N116" s="219"/>
      <c r="O116" s="219">
        <v>99</v>
      </c>
      <c r="P116" s="219"/>
      <c r="Q116" s="377">
        <v>34</v>
      </c>
      <c r="R116" s="851"/>
      <c r="S116" s="377">
        <v>17</v>
      </c>
      <c r="T116" s="432"/>
      <c r="U116" s="432"/>
      <c r="V116" s="377">
        <f>SUM(J116:T116)</f>
        <v>181</v>
      </c>
      <c r="W116" s="433">
        <v>0</v>
      </c>
      <c r="X116" s="433"/>
      <c r="Y116" s="433">
        <v>0</v>
      </c>
      <c r="Z116" s="433">
        <v>0</v>
      </c>
    </row>
    <row r="117" spans="3:26" ht="17.25" customHeight="1" thickBot="1">
      <c r="C117" s="226"/>
      <c r="D117" s="296"/>
      <c r="E117" s="1504" t="s">
        <v>86</v>
      </c>
      <c r="F117" s="1505"/>
      <c r="G117" s="1505"/>
      <c r="H117" s="1506"/>
      <c r="I117" s="297"/>
      <c r="J117" s="1537" t="s">
        <v>121</v>
      </c>
      <c r="K117" s="1538"/>
      <c r="L117" s="1538"/>
      <c r="M117" s="1538"/>
      <c r="N117" s="1538"/>
      <c r="O117" s="1538"/>
      <c r="P117" s="1538"/>
      <c r="Q117" s="1538"/>
      <c r="R117" s="1538"/>
      <c r="S117" s="1538"/>
      <c r="T117" s="1538"/>
      <c r="U117" s="1538"/>
      <c r="V117" s="1539"/>
      <c r="W117" s="219"/>
      <c r="X117" s="219"/>
      <c r="Z117" s="219"/>
    </row>
    <row r="118" spans="2:28" ht="17.25" customHeight="1" thickBot="1">
      <c r="B118" s="209"/>
      <c r="C118" s="231" t="s">
        <v>135</v>
      </c>
      <c r="D118" s="300"/>
      <c r="E118" s="434" t="s">
        <v>88</v>
      </c>
      <c r="F118" s="234" t="s">
        <v>89</v>
      </c>
      <c r="G118" s="234" t="s">
        <v>90</v>
      </c>
      <c r="H118" s="435" t="s">
        <v>91</v>
      </c>
      <c r="I118" s="301" t="s">
        <v>51</v>
      </c>
      <c r="J118" s="436" t="s">
        <v>52</v>
      </c>
      <c r="K118" s="237">
        <v>20</v>
      </c>
      <c r="L118" s="237">
        <v>44</v>
      </c>
      <c r="M118" s="237" t="s">
        <v>65</v>
      </c>
      <c r="N118" s="237"/>
      <c r="O118" s="237">
        <v>70</v>
      </c>
      <c r="P118" s="237"/>
      <c r="Q118" s="237">
        <v>73</v>
      </c>
      <c r="R118" s="237"/>
      <c r="S118" s="237"/>
      <c r="T118" s="237"/>
      <c r="U118" s="237"/>
      <c r="V118" s="302" t="s">
        <v>73</v>
      </c>
      <c r="W118" s="216"/>
      <c r="X118" s="214"/>
      <c r="Y118" s="216"/>
      <c r="Z118" s="216"/>
      <c r="AB118" s="216"/>
    </row>
    <row r="119" spans="3:28" ht="17.25" customHeight="1">
      <c r="C119" s="243" t="s">
        <v>149</v>
      </c>
      <c r="D119" s="244"/>
      <c r="E119" s="252">
        <v>57</v>
      </c>
      <c r="F119" s="621">
        <v>28</v>
      </c>
      <c r="G119" s="698">
        <v>52</v>
      </c>
      <c r="H119" s="304">
        <v>3</v>
      </c>
      <c r="I119" s="280"/>
      <c r="J119" s="405">
        <v>16</v>
      </c>
      <c r="K119" s="405">
        <v>2</v>
      </c>
      <c r="L119" s="405">
        <v>3</v>
      </c>
      <c r="M119" s="405">
        <v>31</v>
      </c>
      <c r="N119" s="405"/>
      <c r="O119" s="405"/>
      <c r="P119" s="405"/>
      <c r="Q119" s="405"/>
      <c r="R119" s="405"/>
      <c r="S119" s="405"/>
      <c r="T119" s="405"/>
      <c r="U119" s="405"/>
      <c r="V119" s="282">
        <f>SUM(J119:T119)</f>
        <v>52</v>
      </c>
      <c r="W119" s="216"/>
      <c r="X119" s="216"/>
      <c r="Y119" s="216"/>
      <c r="Z119" s="216"/>
      <c r="AA119" s="216">
        <f>V119-G119</f>
        <v>0</v>
      </c>
      <c r="AB119" s="216"/>
    </row>
    <row r="120" spans="3:28" ht="17.25" customHeight="1">
      <c r="C120" s="268" t="s">
        <v>328</v>
      </c>
      <c r="D120" s="269"/>
      <c r="E120" s="258">
        <v>35</v>
      </c>
      <c r="F120" s="619">
        <v>20</v>
      </c>
      <c r="G120" s="694">
        <v>35</v>
      </c>
      <c r="H120" s="425"/>
      <c r="I120" s="255"/>
      <c r="J120" s="255"/>
      <c r="K120" s="255"/>
      <c r="L120" s="255"/>
      <c r="M120" s="255">
        <v>35</v>
      </c>
      <c r="N120" s="255"/>
      <c r="O120" s="255"/>
      <c r="P120" s="255"/>
      <c r="Q120" s="255"/>
      <c r="R120" s="255"/>
      <c r="S120" s="255"/>
      <c r="T120" s="255"/>
      <c r="U120" s="255"/>
      <c r="V120" s="282">
        <f aca="true" t="shared" si="5" ref="V120:V130">SUM(J120:T120)</f>
        <v>35</v>
      </c>
      <c r="W120" s="216"/>
      <c r="X120" s="216"/>
      <c r="Y120" s="216"/>
      <c r="Z120" s="216"/>
      <c r="AA120" s="216">
        <f aca="true" t="shared" si="6" ref="AA120:AA130">V120-G120</f>
        <v>0</v>
      </c>
      <c r="AB120" s="216"/>
    </row>
    <row r="121" spans="3:28" ht="17.25" customHeight="1">
      <c r="C121" s="268">
        <v>175</v>
      </c>
      <c r="D121" s="269"/>
      <c r="E121" s="258">
        <v>4</v>
      </c>
      <c r="F121" s="619"/>
      <c r="G121" s="694">
        <v>2</v>
      </c>
      <c r="H121" s="425"/>
      <c r="I121" s="255"/>
      <c r="J121" s="255"/>
      <c r="K121" s="255"/>
      <c r="L121" s="255"/>
      <c r="M121" s="255"/>
      <c r="N121" s="255"/>
      <c r="O121" s="856">
        <v>2</v>
      </c>
      <c r="P121" s="255"/>
      <c r="Q121" s="255"/>
      <c r="R121" s="255"/>
      <c r="S121" s="255"/>
      <c r="T121" s="255"/>
      <c r="U121" s="255"/>
      <c r="V121" s="282">
        <f t="shared" si="5"/>
        <v>2</v>
      </c>
      <c r="W121" s="216"/>
      <c r="X121" s="216"/>
      <c r="Y121" s="216"/>
      <c r="Z121" s="216"/>
      <c r="AA121" s="216">
        <f t="shared" si="6"/>
        <v>0</v>
      </c>
      <c r="AB121" s="216"/>
    </row>
    <row r="122" spans="3:28" ht="17.25" customHeight="1">
      <c r="C122" s="268" t="s">
        <v>308</v>
      </c>
      <c r="D122" s="269"/>
      <c r="E122" s="258">
        <v>11</v>
      </c>
      <c r="F122" s="619">
        <v>10</v>
      </c>
      <c r="G122" s="694">
        <v>13</v>
      </c>
      <c r="H122" s="425">
        <v>2</v>
      </c>
      <c r="I122" s="255"/>
      <c r="J122" s="255"/>
      <c r="K122" s="255"/>
      <c r="L122" s="255"/>
      <c r="M122" s="255">
        <v>12</v>
      </c>
      <c r="N122" s="255"/>
      <c r="O122" s="856">
        <v>1</v>
      </c>
      <c r="P122" s="255"/>
      <c r="Q122" s="255"/>
      <c r="R122" s="255"/>
      <c r="S122" s="255"/>
      <c r="T122" s="255"/>
      <c r="U122" s="255"/>
      <c r="V122" s="282">
        <f t="shared" si="5"/>
        <v>13</v>
      </c>
      <c r="W122" s="216"/>
      <c r="X122" s="216"/>
      <c r="Y122" s="216"/>
      <c r="Z122" s="216"/>
      <c r="AA122" s="216">
        <f t="shared" si="6"/>
        <v>0</v>
      </c>
      <c r="AB122" s="216"/>
    </row>
    <row r="123" spans="3:28" ht="17.25" customHeight="1">
      <c r="C123" s="268">
        <v>201</v>
      </c>
      <c r="D123" s="269"/>
      <c r="E123" s="258">
        <v>3</v>
      </c>
      <c r="F123" s="619">
        <v>3</v>
      </c>
      <c r="G123" s="694">
        <v>3</v>
      </c>
      <c r="H123" s="425"/>
      <c r="I123" s="255"/>
      <c r="J123" s="255"/>
      <c r="K123" s="255"/>
      <c r="L123" s="255"/>
      <c r="M123" s="255"/>
      <c r="N123" s="255"/>
      <c r="O123" s="255">
        <v>3</v>
      </c>
      <c r="P123" s="255"/>
      <c r="Q123" s="255"/>
      <c r="R123" s="255"/>
      <c r="S123" s="255"/>
      <c r="T123" s="255"/>
      <c r="U123" s="255"/>
      <c r="V123" s="282">
        <f t="shared" si="5"/>
        <v>3</v>
      </c>
      <c r="W123" s="216"/>
      <c r="X123" s="216"/>
      <c r="Y123" s="216"/>
      <c r="Z123" s="216"/>
      <c r="AA123" s="216">
        <f t="shared" si="6"/>
        <v>0</v>
      </c>
      <c r="AB123" s="216"/>
    </row>
    <row r="124" spans="3:28" ht="17.25" customHeight="1">
      <c r="C124" s="268">
        <v>206</v>
      </c>
      <c r="D124" s="269"/>
      <c r="E124" s="258">
        <v>7</v>
      </c>
      <c r="F124" s="619">
        <v>5</v>
      </c>
      <c r="G124" s="694">
        <v>8</v>
      </c>
      <c r="H124" s="425"/>
      <c r="I124" s="255"/>
      <c r="J124" s="255"/>
      <c r="K124" s="255"/>
      <c r="L124" s="255"/>
      <c r="M124" s="255"/>
      <c r="N124" s="255"/>
      <c r="O124" s="255">
        <v>8</v>
      </c>
      <c r="P124" s="255"/>
      <c r="Q124" s="255"/>
      <c r="R124" s="255"/>
      <c r="S124" s="255"/>
      <c r="T124" s="255"/>
      <c r="U124" s="255"/>
      <c r="V124" s="282">
        <f t="shared" si="5"/>
        <v>8</v>
      </c>
      <c r="W124" s="216"/>
      <c r="X124" s="216"/>
      <c r="Y124" s="216"/>
      <c r="Z124" s="216"/>
      <c r="AA124" s="216">
        <f t="shared" si="6"/>
        <v>0</v>
      </c>
      <c r="AB124" s="216"/>
    </row>
    <row r="125" spans="3:28" ht="17.25" customHeight="1">
      <c r="C125" s="268">
        <v>251</v>
      </c>
      <c r="D125" s="269"/>
      <c r="E125" s="258">
        <v>16</v>
      </c>
      <c r="F125" s="619">
        <v>12</v>
      </c>
      <c r="G125" s="694">
        <v>18</v>
      </c>
      <c r="H125" s="425">
        <v>2</v>
      </c>
      <c r="I125" s="255"/>
      <c r="J125" s="255"/>
      <c r="K125" s="255"/>
      <c r="L125" s="255"/>
      <c r="M125" s="255"/>
      <c r="N125" s="255"/>
      <c r="O125" s="255">
        <v>18</v>
      </c>
      <c r="P125" s="255"/>
      <c r="Q125" s="255"/>
      <c r="R125" s="255"/>
      <c r="S125" s="255"/>
      <c r="T125" s="255"/>
      <c r="U125" s="255"/>
      <c r="V125" s="282">
        <f t="shared" si="5"/>
        <v>18</v>
      </c>
      <c r="W125" s="216"/>
      <c r="X125" s="216"/>
      <c r="Y125" s="216"/>
      <c r="Z125" s="216"/>
      <c r="AA125" s="216">
        <f t="shared" si="6"/>
        <v>0</v>
      </c>
      <c r="AB125" s="216"/>
    </row>
    <row r="126" spans="3:28" ht="17.25" customHeight="1">
      <c r="C126" s="268">
        <v>252</v>
      </c>
      <c r="D126" s="269"/>
      <c r="E126" s="258">
        <v>3</v>
      </c>
      <c r="F126" s="619">
        <v>2</v>
      </c>
      <c r="G126" s="694">
        <v>3</v>
      </c>
      <c r="H126" s="425"/>
      <c r="I126" s="255"/>
      <c r="J126" s="255"/>
      <c r="K126" s="255"/>
      <c r="L126" s="255"/>
      <c r="M126" s="255"/>
      <c r="N126" s="255"/>
      <c r="O126" s="255">
        <v>3</v>
      </c>
      <c r="P126" s="255"/>
      <c r="Q126" s="255"/>
      <c r="R126" s="255"/>
      <c r="S126" s="255"/>
      <c r="T126" s="255"/>
      <c r="U126" s="255"/>
      <c r="V126" s="282">
        <f t="shared" si="5"/>
        <v>3</v>
      </c>
      <c r="W126" s="216"/>
      <c r="X126" s="216"/>
      <c r="Y126" s="216"/>
      <c r="Z126" s="216"/>
      <c r="AA126" s="216">
        <f t="shared" si="6"/>
        <v>0</v>
      </c>
      <c r="AB126" s="216"/>
    </row>
    <row r="127" spans="3:28" ht="17.25" customHeight="1">
      <c r="C127" s="268">
        <v>485</v>
      </c>
      <c r="D127" s="269"/>
      <c r="E127" s="258">
        <v>6</v>
      </c>
      <c r="F127" s="619">
        <v>3</v>
      </c>
      <c r="G127" s="694">
        <v>6</v>
      </c>
      <c r="H127" s="425"/>
      <c r="I127" s="255"/>
      <c r="J127" s="255"/>
      <c r="K127" s="255"/>
      <c r="L127" s="255"/>
      <c r="M127" s="255"/>
      <c r="N127" s="255"/>
      <c r="O127" s="255">
        <v>3</v>
      </c>
      <c r="P127" s="255"/>
      <c r="Q127" s="255">
        <v>3</v>
      </c>
      <c r="R127" s="255"/>
      <c r="S127" s="255"/>
      <c r="T127" s="255"/>
      <c r="U127" s="255"/>
      <c r="V127" s="282">
        <f t="shared" si="5"/>
        <v>6</v>
      </c>
      <c r="W127" s="216"/>
      <c r="X127" s="216"/>
      <c r="Y127" s="216"/>
      <c r="Z127" s="216"/>
      <c r="AA127" s="216">
        <f t="shared" si="6"/>
        <v>0</v>
      </c>
      <c r="AB127" s="216"/>
    </row>
    <row r="128" spans="3:28" ht="17.25" customHeight="1">
      <c r="C128" s="268">
        <v>620</v>
      </c>
      <c r="D128" s="269"/>
      <c r="E128" s="258">
        <v>3</v>
      </c>
      <c r="F128" s="619">
        <v>3</v>
      </c>
      <c r="G128" s="694">
        <v>3</v>
      </c>
      <c r="H128" s="425"/>
      <c r="I128" s="255"/>
      <c r="J128" s="255"/>
      <c r="K128" s="255"/>
      <c r="L128" s="255"/>
      <c r="M128" s="255"/>
      <c r="N128" s="255"/>
      <c r="O128" s="255"/>
      <c r="P128" s="255"/>
      <c r="Q128" s="255">
        <v>3</v>
      </c>
      <c r="R128" s="255"/>
      <c r="S128" s="255"/>
      <c r="T128" s="255"/>
      <c r="U128" s="255"/>
      <c r="V128" s="282">
        <f t="shared" si="5"/>
        <v>3</v>
      </c>
      <c r="W128" s="216"/>
      <c r="X128" s="216"/>
      <c r="Y128" s="216"/>
      <c r="Z128" s="216"/>
      <c r="AA128" s="216">
        <f t="shared" si="6"/>
        <v>0</v>
      </c>
      <c r="AB128" s="216"/>
    </row>
    <row r="129" spans="3:28" ht="17.25" customHeight="1">
      <c r="C129" s="268">
        <v>685</v>
      </c>
      <c r="D129" s="269"/>
      <c r="E129" s="258">
        <v>2</v>
      </c>
      <c r="F129" s="619">
        <v>2</v>
      </c>
      <c r="G129" s="694">
        <v>2</v>
      </c>
      <c r="H129" s="425"/>
      <c r="I129" s="255"/>
      <c r="J129" s="255"/>
      <c r="K129" s="255"/>
      <c r="L129" s="255"/>
      <c r="M129" s="255"/>
      <c r="N129" s="255"/>
      <c r="O129" s="255"/>
      <c r="P129" s="255"/>
      <c r="Q129" s="255">
        <v>2</v>
      </c>
      <c r="R129" s="255"/>
      <c r="S129" s="255"/>
      <c r="T129" s="255"/>
      <c r="U129" s="255"/>
      <c r="V129" s="282">
        <f t="shared" si="5"/>
        <v>2</v>
      </c>
      <c r="W129" s="216"/>
      <c r="X129" s="216"/>
      <c r="Y129" s="216"/>
      <c r="Z129" s="216"/>
      <c r="AA129" s="216">
        <f t="shared" si="6"/>
        <v>0</v>
      </c>
      <c r="AB129" s="216"/>
    </row>
    <row r="130" spans="3:28" ht="17.25" customHeight="1">
      <c r="C130" s="268">
        <v>686</v>
      </c>
      <c r="D130" s="269"/>
      <c r="E130" s="258">
        <v>3</v>
      </c>
      <c r="F130" s="619">
        <v>2</v>
      </c>
      <c r="G130" s="694">
        <v>4</v>
      </c>
      <c r="H130" s="425"/>
      <c r="I130" s="255"/>
      <c r="J130" s="255"/>
      <c r="K130" s="255"/>
      <c r="L130" s="255"/>
      <c r="M130" s="255"/>
      <c r="N130" s="255"/>
      <c r="O130" s="255"/>
      <c r="P130" s="255"/>
      <c r="Q130" s="255">
        <v>4</v>
      </c>
      <c r="R130" s="255"/>
      <c r="S130" s="255"/>
      <c r="T130" s="255"/>
      <c r="U130" s="255"/>
      <c r="V130" s="282">
        <f t="shared" si="5"/>
        <v>4</v>
      </c>
      <c r="W130" s="216"/>
      <c r="X130" s="216"/>
      <c r="Y130" s="216"/>
      <c r="Z130" s="216"/>
      <c r="AA130" s="216">
        <f t="shared" si="6"/>
        <v>0</v>
      </c>
      <c r="AB130" s="216"/>
    </row>
    <row r="131" spans="3:28" ht="17.25" customHeight="1" hidden="1">
      <c r="C131" s="268"/>
      <c r="D131" s="269"/>
      <c r="E131" s="258"/>
      <c r="F131" s="619"/>
      <c r="G131" s="694"/>
      <c r="H131" s="42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82"/>
      <c r="W131" s="216"/>
      <c r="X131" s="216"/>
      <c r="Y131" s="216"/>
      <c r="Z131" s="216"/>
      <c r="AB131" s="216"/>
    </row>
    <row r="132" spans="3:28" ht="17.25" customHeight="1" hidden="1">
      <c r="C132" s="268"/>
      <c r="D132" s="269"/>
      <c r="E132" s="258"/>
      <c r="F132" s="619"/>
      <c r="G132" s="694"/>
      <c r="H132" s="42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82"/>
      <c r="W132" s="216"/>
      <c r="X132" s="216"/>
      <c r="Y132" s="216"/>
      <c r="Z132" s="216"/>
      <c r="AB132" s="216"/>
    </row>
    <row r="133" spans="3:28" ht="17.25" customHeight="1" hidden="1">
      <c r="C133" s="268"/>
      <c r="D133" s="269"/>
      <c r="E133" s="258"/>
      <c r="F133" s="619"/>
      <c r="G133" s="694"/>
      <c r="H133" s="42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82"/>
      <c r="W133" s="216"/>
      <c r="X133" s="216"/>
      <c r="Y133" s="216"/>
      <c r="Z133" s="216"/>
      <c r="AB133" s="216"/>
    </row>
    <row r="134" spans="3:28" ht="17.25" customHeight="1" hidden="1">
      <c r="C134" s="268"/>
      <c r="D134" s="269"/>
      <c r="E134" s="258"/>
      <c r="F134" s="619"/>
      <c r="G134" s="694"/>
      <c r="H134" s="42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82"/>
      <c r="W134" s="216"/>
      <c r="X134" s="216"/>
      <c r="Y134" s="216"/>
      <c r="Z134" s="216"/>
      <c r="AB134" s="216"/>
    </row>
    <row r="135" spans="3:28" ht="17.25" customHeight="1" hidden="1">
      <c r="C135" s="268"/>
      <c r="D135" s="269"/>
      <c r="E135" s="258"/>
      <c r="F135" s="619"/>
      <c r="G135" s="694"/>
      <c r="H135" s="42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82"/>
      <c r="W135" s="216"/>
      <c r="X135" s="216"/>
      <c r="Y135" s="216"/>
      <c r="Z135" s="216"/>
      <c r="AB135" s="216"/>
    </row>
    <row r="136" spans="3:28" ht="17.25" customHeight="1" hidden="1">
      <c r="C136" s="268"/>
      <c r="D136" s="269"/>
      <c r="E136" s="258"/>
      <c r="F136" s="619"/>
      <c r="G136" s="694"/>
      <c r="H136" s="425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  <c r="U136" s="416"/>
      <c r="V136" s="282"/>
      <c r="W136" s="216"/>
      <c r="X136" s="216"/>
      <c r="Y136" s="216"/>
      <c r="Z136" s="216"/>
      <c r="AB136" s="216"/>
    </row>
    <row r="137" spans="3:28" ht="17.25" customHeight="1" thickBot="1">
      <c r="C137" s="410"/>
      <c r="D137" s="271"/>
      <c r="E137" s="272"/>
      <c r="F137" s="695"/>
      <c r="G137" s="697"/>
      <c r="H137" s="393"/>
      <c r="I137" s="416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87"/>
      <c r="W137" s="216"/>
      <c r="X137" s="216"/>
      <c r="Y137" s="216"/>
      <c r="Z137" s="216"/>
      <c r="AB137" s="216"/>
    </row>
    <row r="138" spans="2:28" ht="17.25" customHeight="1">
      <c r="B138" s="209" t="s">
        <v>128</v>
      </c>
      <c r="C138" s="250"/>
      <c r="D138" s="277"/>
      <c r="E138" s="278">
        <f>SUM(E119:E137)+E150</f>
        <v>150</v>
      </c>
      <c r="F138" s="224">
        <f>SUM(F119:F137)+F150</f>
        <v>90</v>
      </c>
      <c r="G138" s="224">
        <f>SUM(G119:G137)+G149</f>
        <v>153</v>
      </c>
      <c r="H138" s="279">
        <f>SUM(H119:H137)+H149</f>
        <v>7</v>
      </c>
      <c r="I138" s="297"/>
      <c r="J138" s="437">
        <f>SUM(J119:J137)+J150</f>
        <v>16</v>
      </c>
      <c r="K138" s="438">
        <f>SUM(K119:K137)+K150</f>
        <v>2</v>
      </c>
      <c r="L138" s="438">
        <f>SUM(L119:L137)</f>
        <v>3</v>
      </c>
      <c r="M138" s="438">
        <f>SUM(M119:M137)+M150</f>
        <v>82</v>
      </c>
      <c r="N138" s="438">
        <f>SUM(N119:N137)+N150</f>
        <v>0</v>
      </c>
      <c r="O138" s="438">
        <f>SUM(O119:O137)+Q150</f>
        <v>38</v>
      </c>
      <c r="P138" s="438">
        <f>SUM(P119:P137)+P149</f>
        <v>0</v>
      </c>
      <c r="Q138" s="438">
        <f>SUM(Q119:Q137)+S150</f>
        <v>12</v>
      </c>
      <c r="R138" s="438"/>
      <c r="S138" s="438"/>
      <c r="T138" s="438">
        <f>SUM(T119:T137)+T149</f>
        <v>0</v>
      </c>
      <c r="U138" s="438"/>
      <c r="V138" s="281">
        <f>SUM(J138:U138)</f>
        <v>153</v>
      </c>
      <c r="W138" s="216"/>
      <c r="X138" s="216"/>
      <c r="Y138" s="209">
        <f>G138-V138</f>
        <v>0</v>
      </c>
      <c r="Z138" s="216"/>
      <c r="AB138" s="216"/>
    </row>
    <row r="139" spans="2:28" ht="17.25" customHeight="1">
      <c r="B139" s="209" t="s">
        <v>129</v>
      </c>
      <c r="C139" s="250"/>
      <c r="D139" s="277"/>
      <c r="E139" s="278">
        <f>+E140-E138</f>
        <v>34</v>
      </c>
      <c r="F139" s="224">
        <f>+F140-F138</f>
        <v>94</v>
      </c>
      <c r="G139" s="224">
        <f>+G140-G138</f>
        <v>31</v>
      </c>
      <c r="H139" s="279"/>
      <c r="I139" s="256"/>
      <c r="J139" s="439">
        <v>5</v>
      </c>
      <c r="K139" s="255">
        <f>K138*0.17</f>
        <v>0</v>
      </c>
      <c r="L139" s="255">
        <f>L138*0.19</f>
        <v>1</v>
      </c>
      <c r="M139" s="255">
        <f>M138*0.21</f>
        <v>17</v>
      </c>
      <c r="N139" s="255"/>
      <c r="O139" s="255">
        <f>O138*0.11</f>
        <v>4</v>
      </c>
      <c r="P139" s="255"/>
      <c r="Q139" s="255">
        <v>4</v>
      </c>
      <c r="R139" s="255"/>
      <c r="S139" s="255"/>
      <c r="T139" s="255"/>
      <c r="U139" s="255"/>
      <c r="V139" s="282">
        <f>SUM(J139:U139)</f>
        <v>31</v>
      </c>
      <c r="W139" s="216"/>
      <c r="X139" s="216"/>
      <c r="Y139" s="209">
        <f>E139-V139</f>
        <v>3</v>
      </c>
      <c r="Z139" s="216"/>
      <c r="AA139" s="1424"/>
      <c r="AB139" s="216"/>
    </row>
    <row r="140" spans="2:28" ht="17.25" customHeight="1" thickBot="1">
      <c r="B140" s="209" t="s">
        <v>28</v>
      </c>
      <c r="C140" s="250"/>
      <c r="D140" s="277"/>
      <c r="E140" s="283">
        <f>MAX(E138:G138)*0.2+MAX(E138:G138)</f>
        <v>184</v>
      </c>
      <c r="F140" s="284">
        <f>MAX(E138:G138)*0.2+MAX(E138:G138)</f>
        <v>184</v>
      </c>
      <c r="G140" s="284">
        <f>MAX(E138:G138)*0.2+MAX(E138:G138)</f>
        <v>184</v>
      </c>
      <c r="H140" s="285"/>
      <c r="I140" s="286"/>
      <c r="J140" s="275">
        <f aca="true" t="shared" si="7" ref="J140:T140">SUM(J138:J139)</f>
        <v>21</v>
      </c>
      <c r="K140" s="275">
        <f t="shared" si="7"/>
        <v>2</v>
      </c>
      <c r="L140" s="275">
        <f>SUM(L138:L139)</f>
        <v>4</v>
      </c>
      <c r="M140" s="275">
        <f>SUM(M138:M139)</f>
        <v>99</v>
      </c>
      <c r="N140" s="275">
        <f t="shared" si="7"/>
        <v>0</v>
      </c>
      <c r="O140" s="275">
        <f>SUM(O138:O139)</f>
        <v>42</v>
      </c>
      <c r="P140" s="275">
        <f t="shared" si="7"/>
        <v>0</v>
      </c>
      <c r="Q140" s="275">
        <f>SUM(Q138:Q139)</f>
        <v>16</v>
      </c>
      <c r="R140" s="275">
        <f t="shared" si="7"/>
        <v>0</v>
      </c>
      <c r="S140" s="275"/>
      <c r="T140" s="275">
        <f t="shared" si="7"/>
        <v>0</v>
      </c>
      <c r="U140" s="275"/>
      <c r="V140" s="287">
        <f>SUM(J140:U140)</f>
        <v>184</v>
      </c>
      <c r="W140" s="216"/>
      <c r="X140" s="216"/>
      <c r="Y140" s="216"/>
      <c r="Z140" s="216"/>
      <c r="AB140" s="216"/>
    </row>
    <row r="141" spans="2:28" ht="17.25" customHeight="1">
      <c r="B141" s="209" t="s">
        <v>130</v>
      </c>
      <c r="C141" s="262"/>
      <c r="D141" s="224"/>
      <c r="E141" s="224"/>
      <c r="F141" s="224"/>
      <c r="G141" s="224"/>
      <c r="H141" s="224"/>
      <c r="I141" s="256"/>
      <c r="J141" s="672">
        <f>+J139/J138</f>
        <v>0.31</v>
      </c>
      <c r="K141" s="672">
        <f>+K139/K138</f>
        <v>0</v>
      </c>
      <c r="L141" s="672"/>
      <c r="M141" s="672">
        <f>+L139/L138</f>
        <v>0.33</v>
      </c>
      <c r="N141" s="672"/>
      <c r="O141" s="672">
        <f>+M139/M138</f>
        <v>0.21</v>
      </c>
      <c r="P141" s="672"/>
      <c r="Q141" s="672">
        <f>+O139/O138</f>
        <v>0.11</v>
      </c>
      <c r="R141" s="672"/>
      <c r="S141" s="672"/>
      <c r="T141" s="672"/>
      <c r="U141" s="672"/>
      <c r="V141" s="527"/>
      <c r="W141" s="216"/>
      <c r="X141" s="214"/>
      <c r="Y141" s="216"/>
      <c r="Z141" s="216"/>
      <c r="AB141" s="216"/>
    </row>
    <row r="142" spans="3:9" ht="17.25" customHeight="1">
      <c r="C142" s="262"/>
      <c r="D142" s="224"/>
      <c r="E142" s="224"/>
      <c r="F142" s="224"/>
      <c r="G142" s="224"/>
      <c r="H142" s="224"/>
      <c r="I142" s="256"/>
    </row>
    <row r="143" spans="2:9" ht="17.25" customHeight="1" thickBot="1">
      <c r="B143" s="209" t="s">
        <v>152</v>
      </c>
      <c r="C143" s="262"/>
      <c r="D143" s="224"/>
      <c r="E143" s="224"/>
      <c r="F143" s="224"/>
      <c r="G143" s="224"/>
      <c r="H143" s="224"/>
      <c r="I143" s="256"/>
    </row>
    <row r="144" spans="2:26" ht="17.25" customHeight="1" thickBot="1">
      <c r="B144" s="1537" t="s">
        <v>134</v>
      </c>
      <c r="C144" s="1538"/>
      <c r="D144" s="1538"/>
      <c r="E144" s="1538"/>
      <c r="F144" s="1538"/>
      <c r="G144" s="1538"/>
      <c r="H144" s="1538"/>
      <c r="I144" s="1538"/>
      <c r="J144" s="1538"/>
      <c r="K144" s="1538"/>
      <c r="L144" s="1538"/>
      <c r="M144" s="1538"/>
      <c r="N144" s="1538"/>
      <c r="O144" s="1538"/>
      <c r="P144" s="1538"/>
      <c r="Q144" s="1538"/>
      <c r="R144" s="1538"/>
      <c r="S144" s="1538"/>
      <c r="T144" s="1538"/>
      <c r="U144" s="1538"/>
      <c r="V144" s="1539"/>
      <c r="W144" s="209"/>
      <c r="X144" s="209"/>
      <c r="Y144" s="209"/>
      <c r="Z144" s="209"/>
    </row>
    <row r="145" spans="2:26" ht="17.25" customHeight="1" hidden="1" thickBot="1">
      <c r="B145" s="240"/>
      <c r="C145" s="240"/>
      <c r="D145" s="240"/>
      <c r="E145" s="240"/>
      <c r="F145" s="240"/>
      <c r="G145" s="240"/>
      <c r="H145" s="240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40"/>
      <c r="Z145" s="236"/>
    </row>
    <row r="146" spans="2:26" ht="17.25" customHeight="1" thickBot="1">
      <c r="B146" s="225"/>
      <c r="C146" s="226"/>
      <c r="D146" s="296"/>
      <c r="E146" s="1504" t="s">
        <v>86</v>
      </c>
      <c r="F146" s="1505"/>
      <c r="G146" s="1505"/>
      <c r="H146" s="1506"/>
      <c r="I146" s="297"/>
      <c r="J146" s="1540" t="s">
        <v>121</v>
      </c>
      <c r="K146" s="1541"/>
      <c r="L146" s="1541"/>
      <c r="M146" s="1541"/>
      <c r="N146" s="1541"/>
      <c r="O146" s="1541"/>
      <c r="P146" s="1541"/>
      <c r="Q146" s="1541"/>
      <c r="R146" s="1541"/>
      <c r="S146" s="1541"/>
      <c r="T146" s="1541"/>
      <c r="U146" s="1541"/>
      <c r="V146" s="1542"/>
      <c r="W146" s="236"/>
      <c r="X146" s="236"/>
      <c r="Y146" s="240"/>
      <c r="Z146" s="236"/>
    </row>
    <row r="147" spans="2:28" ht="17.25" customHeight="1" thickBot="1">
      <c r="B147" s="209"/>
      <c r="C147" s="231" t="s">
        <v>135</v>
      </c>
      <c r="D147" s="300"/>
      <c r="E147" s="233" t="s">
        <v>88</v>
      </c>
      <c r="F147" s="234" t="s">
        <v>89</v>
      </c>
      <c r="G147" s="234" t="s">
        <v>90</v>
      </c>
      <c r="H147" s="235" t="s">
        <v>91</v>
      </c>
      <c r="I147" s="301" t="s">
        <v>51</v>
      </c>
      <c r="J147" s="402"/>
      <c r="K147" s="238"/>
      <c r="L147" s="238"/>
      <c r="M147" s="238" t="s">
        <v>65</v>
      </c>
      <c r="N147" s="238"/>
      <c r="O147" s="238"/>
      <c r="P147" s="238"/>
      <c r="Q147" s="238"/>
      <c r="R147" s="238"/>
      <c r="S147" s="238"/>
      <c r="T147" s="238"/>
      <c r="U147" s="238"/>
      <c r="V147" s="302" t="s">
        <v>73</v>
      </c>
      <c r="W147" s="216"/>
      <c r="X147" s="214"/>
      <c r="Y147" s="216"/>
      <c r="Z147" s="216"/>
      <c r="AB147" s="216"/>
    </row>
    <row r="148" spans="3:28" ht="17.25" customHeight="1" hidden="1">
      <c r="C148" s="303"/>
      <c r="D148" s="712"/>
      <c r="E148" s="258"/>
      <c r="F148" s="259"/>
      <c r="G148" s="850"/>
      <c r="H148" s="260"/>
      <c r="I148" s="280"/>
      <c r="J148" s="440"/>
      <c r="K148" s="441"/>
      <c r="L148" s="441"/>
      <c r="M148" s="441"/>
      <c r="N148" s="441"/>
      <c r="O148" s="441"/>
      <c r="P148" s="441"/>
      <c r="Q148" s="441"/>
      <c r="R148" s="441"/>
      <c r="S148" s="441"/>
      <c r="T148" s="441"/>
      <c r="U148" s="441"/>
      <c r="V148" s="281"/>
      <c r="W148" s="216"/>
      <c r="X148" s="214"/>
      <c r="Y148" s="216"/>
      <c r="Z148" s="216"/>
      <c r="AB148" s="216"/>
    </row>
    <row r="149" spans="3:28" ht="17.25" customHeight="1" thickBot="1">
      <c r="C149" s="309" t="s">
        <v>155</v>
      </c>
      <c r="D149" s="274" t="s">
        <v>137</v>
      </c>
      <c r="E149" s="272">
        <v>0</v>
      </c>
      <c r="F149" s="273">
        <v>0</v>
      </c>
      <c r="G149" s="273">
        <v>4</v>
      </c>
      <c r="H149" s="274">
        <v>0</v>
      </c>
      <c r="I149" s="275"/>
      <c r="J149" s="443"/>
      <c r="K149" s="444"/>
      <c r="L149" s="444"/>
      <c r="M149" s="444">
        <v>4</v>
      </c>
      <c r="N149" s="444"/>
      <c r="O149" s="444"/>
      <c r="P149" s="444"/>
      <c r="Q149" s="444"/>
      <c r="R149" s="444"/>
      <c r="S149" s="444"/>
      <c r="T149" s="444"/>
      <c r="U149" s="444"/>
      <c r="V149" s="287">
        <f>SUM(J149:T149)</f>
        <v>4</v>
      </c>
      <c r="W149" s="216"/>
      <c r="X149" s="214"/>
      <c r="Y149" s="216"/>
      <c r="Z149" s="216"/>
      <c r="AB149" s="216"/>
    </row>
    <row r="150" spans="2:28" ht="17.25" customHeight="1" thickBot="1">
      <c r="B150" s="315" t="s">
        <v>307</v>
      </c>
      <c r="C150" s="262"/>
      <c r="D150" s="224"/>
      <c r="E150" s="283">
        <f>SUM(E148:E149)</f>
        <v>0</v>
      </c>
      <c r="F150" s="284">
        <f>SUM(F148:F149)</f>
        <v>0</v>
      </c>
      <c r="G150" s="284">
        <f>SUM(G148:G149)</f>
        <v>4</v>
      </c>
      <c r="H150" s="284">
        <f>SUM(H148:H149)</f>
        <v>0</v>
      </c>
      <c r="I150" s="286"/>
      <c r="J150" s="316">
        <f aca="true" t="shared" si="8" ref="J150:T150">SUM(J148:J149)</f>
        <v>0</v>
      </c>
      <c r="K150" s="286">
        <f t="shared" si="8"/>
        <v>0</v>
      </c>
      <c r="L150" s="286">
        <f t="shared" si="8"/>
        <v>0</v>
      </c>
      <c r="M150" s="286">
        <f>SUM(M148:M149)</f>
        <v>4</v>
      </c>
      <c r="N150" s="286">
        <f t="shared" si="8"/>
        <v>0</v>
      </c>
      <c r="O150" s="286"/>
      <c r="P150" s="286">
        <f t="shared" si="8"/>
        <v>0</v>
      </c>
      <c r="Q150" s="286"/>
      <c r="R150" s="286">
        <f t="shared" si="8"/>
        <v>0</v>
      </c>
      <c r="S150" s="286">
        <f t="shared" si="8"/>
        <v>0</v>
      </c>
      <c r="T150" s="286">
        <f t="shared" si="8"/>
        <v>0</v>
      </c>
      <c r="U150" s="286"/>
      <c r="V150" s="394">
        <f>SUM(J150:T150)</f>
        <v>4</v>
      </c>
      <c r="W150" s="216"/>
      <c r="X150" s="214"/>
      <c r="Y150" s="216"/>
      <c r="Z150" s="216"/>
      <c r="AB150" s="216"/>
    </row>
    <row r="151" ht="17.25" customHeight="1"/>
    <row r="152" ht="17.25" customHeight="1">
      <c r="Q152" s="662">
        <v>29</v>
      </c>
    </row>
    <row r="153" spans="2:28" s="294" customFormat="1" ht="16.5" customHeight="1" thickBot="1">
      <c r="B153" s="209" t="s">
        <v>318</v>
      </c>
      <c r="C153" s="213"/>
      <c r="D153" s="214"/>
      <c r="E153" s="214"/>
      <c r="F153" s="214"/>
      <c r="G153" s="214"/>
      <c r="H153" s="214"/>
      <c r="I153" s="215"/>
      <c r="J153" s="214"/>
      <c r="K153" s="214"/>
      <c r="L153" s="214"/>
      <c r="M153" s="214"/>
      <c r="N153" s="214"/>
      <c r="O153" s="214"/>
      <c r="P153" s="214"/>
      <c r="Q153" s="219">
        <v>29</v>
      </c>
      <c r="R153" s="214"/>
      <c r="S153" s="214"/>
      <c r="T153" s="214"/>
      <c r="U153" s="214"/>
      <c r="V153" s="214"/>
      <c r="W153" s="215"/>
      <c r="X153" s="215"/>
      <c r="Y153" s="214"/>
      <c r="Z153" s="215"/>
      <c r="AB153" s="295"/>
    </row>
    <row r="154" spans="2:28" s="294" customFormat="1" ht="16.5" customHeight="1" thickBot="1">
      <c r="B154" s="216"/>
      <c r="C154" s="321"/>
      <c r="D154" s="322"/>
      <c r="E154" s="1513" t="s">
        <v>86</v>
      </c>
      <c r="F154" s="1514"/>
      <c r="G154" s="1514"/>
      <c r="H154" s="1515"/>
      <c r="I154" s="148"/>
      <c r="J154" s="1479" t="s">
        <v>121</v>
      </c>
      <c r="K154" s="1480"/>
      <c r="L154" s="1480"/>
      <c r="M154" s="1480"/>
      <c r="N154" s="1480"/>
      <c r="O154" s="1480"/>
      <c r="P154" s="1480"/>
      <c r="Q154" s="1480"/>
      <c r="R154" s="1480"/>
      <c r="S154" s="1480"/>
      <c r="T154" s="1480"/>
      <c r="U154" s="1480"/>
      <c r="V154" s="1481"/>
      <c r="W154" s="323"/>
      <c r="X154" s="215"/>
      <c r="Y154" s="214"/>
      <c r="Z154" s="215"/>
      <c r="AB154" s="295"/>
    </row>
    <row r="155" spans="2:24" s="294" customFormat="1" ht="16.5" customHeight="1" thickBot="1">
      <c r="B155" s="209"/>
      <c r="C155" s="324" t="s">
        <v>135</v>
      </c>
      <c r="D155" s="325"/>
      <c r="E155" s="326" t="s">
        <v>88</v>
      </c>
      <c r="F155" s="327" t="s">
        <v>89</v>
      </c>
      <c r="G155" s="327" t="s">
        <v>90</v>
      </c>
      <c r="H155" s="328" t="s">
        <v>91</v>
      </c>
      <c r="I155" s="329" t="s">
        <v>51</v>
      </c>
      <c r="J155" s="330"/>
      <c r="K155" s="331"/>
      <c r="L155" s="331"/>
      <c r="M155" s="331"/>
      <c r="N155" s="331"/>
      <c r="O155" s="331">
        <v>70</v>
      </c>
      <c r="P155" s="331"/>
      <c r="Q155" s="331"/>
      <c r="R155" s="331"/>
      <c r="S155" s="331">
        <v>76</v>
      </c>
      <c r="T155" s="331"/>
      <c r="U155" s="331"/>
      <c r="V155" s="332" t="s">
        <v>73</v>
      </c>
      <c r="X155" s="295"/>
    </row>
    <row r="156" spans="2:24" s="294" customFormat="1" ht="16.5" customHeight="1" thickBot="1">
      <c r="B156" s="209"/>
      <c r="C156" s="654">
        <v>751</v>
      </c>
      <c r="D156" s="710"/>
      <c r="E156" s="657">
        <v>12</v>
      </c>
      <c r="F156" s="699">
        <v>10</v>
      </c>
      <c r="G156" s="702">
        <v>11</v>
      </c>
      <c r="H156" s="700">
        <v>0</v>
      </c>
      <c r="I156" s="650"/>
      <c r="J156" s="469"/>
      <c r="K156" s="470"/>
      <c r="L156" s="470"/>
      <c r="M156" s="470"/>
      <c r="N156" s="470"/>
      <c r="O156" s="471"/>
      <c r="P156" s="470"/>
      <c r="Q156" s="471"/>
      <c r="R156" s="470"/>
      <c r="S156" s="471">
        <v>11</v>
      </c>
      <c r="T156" s="470"/>
      <c r="U156" s="470"/>
      <c r="V156" s="338">
        <f>SUM(K156:U156)</f>
        <v>11</v>
      </c>
      <c r="X156" s="295"/>
    </row>
    <row r="157" spans="2:24" s="294" customFormat="1" ht="16.5" customHeight="1" thickBot="1">
      <c r="B157" s="209"/>
      <c r="C157" s="683">
        <v>780</v>
      </c>
      <c r="D157" s="711"/>
      <c r="E157" s="339">
        <v>18</v>
      </c>
      <c r="F157" s="619">
        <v>15</v>
      </c>
      <c r="G157" s="694">
        <v>22</v>
      </c>
      <c r="H157" s="701">
        <v>0</v>
      </c>
      <c r="I157" s="651"/>
      <c r="J157" s="652"/>
      <c r="K157" s="266"/>
      <c r="L157" s="266"/>
      <c r="M157" s="266"/>
      <c r="N157" s="266"/>
      <c r="O157" s="661">
        <v>21</v>
      </c>
      <c r="P157" s="266"/>
      <c r="Q157" s="661"/>
      <c r="R157" s="266"/>
      <c r="S157" s="661">
        <v>1</v>
      </c>
      <c r="T157" s="266"/>
      <c r="U157" s="266"/>
      <c r="V157" s="338">
        <f>SUM(K157:U157)</f>
        <v>22</v>
      </c>
      <c r="X157" s="295"/>
    </row>
    <row r="158" spans="2:24" s="294" customFormat="1" ht="16.5" customHeight="1" hidden="1" thickBot="1">
      <c r="B158" s="209"/>
      <c r="C158" s="681"/>
      <c r="D158" s="682"/>
      <c r="E158" s="339"/>
      <c r="F158" s="259"/>
      <c r="G158" s="259"/>
      <c r="H158" s="341"/>
      <c r="I158" s="651"/>
      <c r="J158" s="652"/>
      <c r="K158" s="266"/>
      <c r="L158" s="266"/>
      <c r="M158" s="266"/>
      <c r="N158" s="266"/>
      <c r="O158" s="661"/>
      <c r="P158" s="266"/>
      <c r="Q158" s="661"/>
      <c r="R158" s="266"/>
      <c r="S158" s="266"/>
      <c r="T158" s="266"/>
      <c r="U158" s="266"/>
      <c r="V158" s="342"/>
      <c r="X158" s="295"/>
    </row>
    <row r="159" spans="2:25" s="294" customFormat="1" ht="16.5" customHeight="1">
      <c r="B159" s="354" t="s">
        <v>128</v>
      </c>
      <c r="C159" s="250"/>
      <c r="D159" s="277"/>
      <c r="E159" s="355">
        <f>SUM(E156:E158)</f>
        <v>30</v>
      </c>
      <c r="F159" s="356">
        <f>SUM(F156:F158)</f>
        <v>25</v>
      </c>
      <c r="G159" s="356">
        <f>SUM(G156:G158)</f>
        <v>33</v>
      </c>
      <c r="H159" s="357"/>
      <c r="I159" s="358"/>
      <c r="J159" s="359"/>
      <c r="K159" s="360"/>
      <c r="L159" s="360"/>
      <c r="M159" s="360"/>
      <c r="N159" s="360"/>
      <c r="O159" s="360">
        <f>SUM(O156:O157)</f>
        <v>21</v>
      </c>
      <c r="P159" s="360"/>
      <c r="Q159" s="360"/>
      <c r="R159" s="360"/>
      <c r="S159" s="360">
        <f>SUM(S156:S157)</f>
        <v>12</v>
      </c>
      <c r="T159" s="360"/>
      <c r="U159" s="360"/>
      <c r="V159" s="361">
        <f>SUM(V156:V157)</f>
        <v>33</v>
      </c>
      <c r="X159" s="295"/>
      <c r="Y159" s="209">
        <f>E159-V159</f>
        <v>-3</v>
      </c>
    </row>
    <row r="160" spans="2:25" s="294" customFormat="1" ht="16.5" customHeight="1">
      <c r="B160" s="354" t="s">
        <v>129</v>
      </c>
      <c r="C160" s="362"/>
      <c r="D160" s="277"/>
      <c r="E160" s="363">
        <f>+E161-E159</f>
        <v>10</v>
      </c>
      <c r="F160" s="224">
        <f>+F161-F159</f>
        <v>15</v>
      </c>
      <c r="G160" s="224">
        <f>+G161-G159</f>
        <v>7</v>
      </c>
      <c r="H160" s="364"/>
      <c r="I160" s="256"/>
      <c r="J160" s="343"/>
      <c r="K160" s="255"/>
      <c r="L160" s="255"/>
      <c r="M160" s="255"/>
      <c r="N160" s="255"/>
      <c r="O160" s="255">
        <f>O159*0.2</f>
        <v>4</v>
      </c>
      <c r="P160" s="255"/>
      <c r="Q160" s="255"/>
      <c r="R160" s="255"/>
      <c r="S160" s="255">
        <f>S159*0.22</f>
        <v>3</v>
      </c>
      <c r="T160" s="255"/>
      <c r="U160" s="255"/>
      <c r="V160" s="365">
        <f>SUM(J160:T160)</f>
        <v>7</v>
      </c>
      <c r="X160" s="295"/>
      <c r="Y160" s="209">
        <f>E160-V160</f>
        <v>3</v>
      </c>
    </row>
    <row r="161" spans="2:25" s="294" customFormat="1" ht="16.5" customHeight="1" thickBot="1">
      <c r="B161" s="354" t="s">
        <v>28</v>
      </c>
      <c r="C161" s="362"/>
      <c r="D161" s="277"/>
      <c r="E161" s="366">
        <f>MAX(E159:G159)*0.2+MAX(E159:G159)</f>
        <v>40</v>
      </c>
      <c r="F161" s="367">
        <f>MAX(E159:G159)*0.2+MAX(E159:G159)</f>
        <v>40</v>
      </c>
      <c r="G161" s="367">
        <f>MAX(E159:G159)*0.2+MAX(E159:G159)</f>
        <v>40</v>
      </c>
      <c r="H161" s="368"/>
      <c r="I161" s="369"/>
      <c r="J161" s="350"/>
      <c r="K161" s="351"/>
      <c r="L161" s="351"/>
      <c r="M161" s="351"/>
      <c r="N161" s="351"/>
      <c r="O161" s="351">
        <f>SUM(O159:O160)</f>
        <v>25</v>
      </c>
      <c r="P161" s="351"/>
      <c r="Q161" s="351"/>
      <c r="R161" s="351"/>
      <c r="S161" s="351">
        <f>SUM(S159:S160)</f>
        <v>15</v>
      </c>
      <c r="T161" s="351"/>
      <c r="U161" s="351"/>
      <c r="V161" s="370">
        <f>SUM(V159:V160)</f>
        <v>40</v>
      </c>
      <c r="X161" s="295"/>
      <c r="Y161" s="209"/>
    </row>
    <row r="162" spans="2:25" s="294" customFormat="1" ht="16.5" customHeight="1">
      <c r="B162" s="371" t="s">
        <v>130</v>
      </c>
      <c r="C162" s="250"/>
      <c r="D162" s="277"/>
      <c r="E162" s="224"/>
      <c r="F162" s="288"/>
      <c r="G162" s="224"/>
      <c r="H162" s="224"/>
      <c r="I162" s="256"/>
      <c r="J162" s="289"/>
      <c r="K162" s="289"/>
      <c r="L162" s="289"/>
      <c r="M162" s="289"/>
      <c r="N162" s="289"/>
      <c r="O162" s="291"/>
      <c r="P162" s="289"/>
      <c r="Q162" s="289"/>
      <c r="R162" s="289"/>
      <c r="S162" s="289"/>
      <c r="T162" s="289"/>
      <c r="U162" s="289"/>
      <c r="V162" s="372"/>
      <c r="X162" s="295"/>
      <c r="Y162" s="209">
        <f>E162-V162</f>
        <v>0</v>
      </c>
    </row>
    <row r="163" spans="2:28" s="294" customFormat="1" ht="16.5" customHeight="1">
      <c r="B163" s="241"/>
      <c r="C163" s="250"/>
      <c r="D163" s="277"/>
      <c r="E163" s="224"/>
      <c r="F163" s="224"/>
      <c r="G163" s="224"/>
      <c r="H163" s="224"/>
      <c r="I163" s="256"/>
      <c r="J163" s="373"/>
      <c r="K163" s="373"/>
      <c r="L163" s="373"/>
      <c r="M163" s="373"/>
      <c r="N163" s="373"/>
      <c r="O163" s="373"/>
      <c r="P163" s="373"/>
      <c r="Q163" s="373"/>
      <c r="R163" s="373"/>
      <c r="S163" s="373"/>
      <c r="T163" s="373"/>
      <c r="U163" s="373"/>
      <c r="V163" s="373"/>
      <c r="W163" s="373"/>
      <c r="X163" s="373"/>
      <c r="Y163" s="277"/>
      <c r="Z163" s="373"/>
      <c r="AB163" s="295"/>
    </row>
    <row r="164" spans="2:28" s="294" customFormat="1" ht="16.5" customHeight="1">
      <c r="B164" s="241"/>
      <c r="C164" s="250"/>
      <c r="D164" s="277"/>
      <c r="E164" s="224"/>
      <c r="F164" s="224"/>
      <c r="G164" s="224"/>
      <c r="H164" s="224"/>
      <c r="I164" s="256"/>
      <c r="J164" s="662">
        <v>20</v>
      </c>
      <c r="K164" s="662">
        <v>7</v>
      </c>
      <c r="L164" s="662"/>
      <c r="M164" s="662">
        <v>23</v>
      </c>
      <c r="N164" s="662"/>
      <c r="O164" s="662">
        <v>98</v>
      </c>
      <c r="P164" s="662"/>
      <c r="Q164" s="662">
        <v>53</v>
      </c>
      <c r="R164" s="662"/>
      <c r="S164" s="662">
        <v>12</v>
      </c>
      <c r="T164" s="215"/>
      <c r="U164" s="215"/>
      <c r="V164" s="215"/>
      <c r="W164" s="215"/>
      <c r="X164" s="215"/>
      <c r="Y164" s="214"/>
      <c r="Z164" s="215"/>
      <c r="AA164" s="318"/>
      <c r="AB164" s="295"/>
    </row>
    <row r="165" spans="2:28" s="294" customFormat="1" ht="16.5" customHeight="1" thickBot="1">
      <c r="B165" s="241" t="s">
        <v>319</v>
      </c>
      <c r="C165" s="250"/>
      <c r="D165" s="277"/>
      <c r="E165" s="224"/>
      <c r="F165" s="224"/>
      <c r="G165" s="224"/>
      <c r="H165" s="224"/>
      <c r="I165" s="256"/>
      <c r="J165" s="219">
        <v>8</v>
      </c>
      <c r="K165" s="219"/>
      <c r="L165" s="219"/>
      <c r="M165" s="219">
        <v>23</v>
      </c>
      <c r="N165" s="219"/>
      <c r="O165" s="219">
        <v>99</v>
      </c>
      <c r="P165" s="219"/>
      <c r="Q165" s="219">
        <v>63</v>
      </c>
      <c r="R165" s="851"/>
      <c r="S165" s="851">
        <v>17</v>
      </c>
      <c r="T165" s="851"/>
      <c r="U165" s="432"/>
      <c r="V165" s="858"/>
      <c r="W165" s="256"/>
      <c r="X165" s="256"/>
      <c r="Y165" s="224"/>
      <c r="Z165" s="378"/>
      <c r="AA165" s="318"/>
      <c r="AB165" s="295"/>
    </row>
    <row r="166" spans="2:24" s="294" customFormat="1" ht="16.5" customHeight="1" thickBot="1">
      <c r="B166" s="241"/>
      <c r="C166" s="1537" t="s">
        <v>138</v>
      </c>
      <c r="D166" s="1538"/>
      <c r="E166" s="1538"/>
      <c r="F166" s="1538"/>
      <c r="G166" s="1538"/>
      <c r="H166" s="1538"/>
      <c r="I166" s="236" t="s">
        <v>51</v>
      </c>
      <c r="J166" s="1497" t="s">
        <v>121</v>
      </c>
      <c r="K166" s="1498"/>
      <c r="L166" s="1498"/>
      <c r="M166" s="1498"/>
      <c r="N166" s="1498"/>
      <c r="O166" s="1498"/>
      <c r="P166" s="1498"/>
      <c r="Q166" s="1498"/>
      <c r="R166" s="1498"/>
      <c r="S166" s="1498"/>
      <c r="T166" s="1498"/>
      <c r="U166" s="1498"/>
      <c r="V166" s="1499"/>
      <c r="X166" s="295"/>
    </row>
    <row r="167" spans="2:24" s="294" customFormat="1" ht="16.5" customHeight="1" thickBot="1">
      <c r="B167" s="241"/>
      <c r="C167" s="240"/>
      <c r="D167" s="240"/>
      <c r="E167" s="233" t="s">
        <v>88</v>
      </c>
      <c r="F167" s="234" t="s">
        <v>89</v>
      </c>
      <c r="G167" s="234" t="s">
        <v>90</v>
      </c>
      <c r="H167" s="235" t="s">
        <v>91</v>
      </c>
      <c r="I167" s="236"/>
      <c r="J167" s="382" t="s">
        <v>52</v>
      </c>
      <c r="K167" s="238">
        <v>20</v>
      </c>
      <c r="L167" s="238">
        <v>44</v>
      </c>
      <c r="M167" s="238" t="s">
        <v>65</v>
      </c>
      <c r="N167" s="238"/>
      <c r="O167" s="237">
        <v>70</v>
      </c>
      <c r="P167" s="238"/>
      <c r="Q167" s="237">
        <v>73</v>
      </c>
      <c r="R167" s="237"/>
      <c r="S167" s="237">
        <v>76</v>
      </c>
      <c r="T167" s="238"/>
      <c r="U167" s="446"/>
      <c r="V167" s="239" t="s">
        <v>73</v>
      </c>
      <c r="X167" s="295"/>
    </row>
    <row r="168" spans="2:25" s="294" customFormat="1" ht="16.5" customHeight="1">
      <c r="B168" s="384" t="s">
        <v>128</v>
      </c>
      <c r="C168" s="384"/>
      <c r="D168" s="240"/>
      <c r="E168" s="385">
        <f>E138+E159</f>
        <v>180</v>
      </c>
      <c r="F168" s="386">
        <f aca="true" t="shared" si="9" ref="E168:H169">F138+F159</f>
        <v>115</v>
      </c>
      <c r="G168" s="386">
        <f>G138+G159</f>
        <v>186</v>
      </c>
      <c r="H168" s="387">
        <f t="shared" si="9"/>
        <v>7</v>
      </c>
      <c r="I168" s="388"/>
      <c r="J168" s="437">
        <f>J138</f>
        <v>16</v>
      </c>
      <c r="K168" s="438">
        <f>K138</f>
        <v>2</v>
      </c>
      <c r="L168" s="438">
        <f>L138</f>
        <v>3</v>
      </c>
      <c r="M168" s="438">
        <f>M138</f>
        <v>82</v>
      </c>
      <c r="N168" s="438"/>
      <c r="O168" s="438">
        <f>O138+O159</f>
        <v>59</v>
      </c>
      <c r="P168" s="438">
        <f>P144+P159</f>
        <v>0</v>
      </c>
      <c r="Q168" s="438">
        <f>Q138</f>
        <v>12</v>
      </c>
      <c r="R168" s="438">
        <f>R144+R159</f>
        <v>0</v>
      </c>
      <c r="S168" s="438">
        <f>S138+S159</f>
        <v>12</v>
      </c>
      <c r="T168" s="438">
        <f>T144+T159</f>
        <v>0</v>
      </c>
      <c r="U168" s="280"/>
      <c r="V168" s="264">
        <f>SUM(J168:U168)</f>
        <v>186</v>
      </c>
      <c r="X168" s="295"/>
      <c r="Y168" s="209">
        <f>G168-V168</f>
        <v>0</v>
      </c>
    </row>
    <row r="169" spans="2:25" s="294" customFormat="1" ht="16.5" customHeight="1">
      <c r="B169" s="354" t="s">
        <v>129</v>
      </c>
      <c r="C169" s="250"/>
      <c r="D169" s="224"/>
      <c r="E169" s="278">
        <f t="shared" si="9"/>
        <v>44</v>
      </c>
      <c r="F169" s="224">
        <f t="shared" si="9"/>
        <v>109</v>
      </c>
      <c r="G169" s="224">
        <f>G139+G160</f>
        <v>38</v>
      </c>
      <c r="H169" s="279">
        <f t="shared" si="9"/>
        <v>0</v>
      </c>
      <c r="I169" s="391"/>
      <c r="J169" s="447">
        <f>J139+J160</f>
        <v>5</v>
      </c>
      <c r="K169" s="448">
        <f>K139+L160</f>
        <v>0</v>
      </c>
      <c r="L169" s="448">
        <f>L139+M160</f>
        <v>1</v>
      </c>
      <c r="M169" s="448">
        <f>M139</f>
        <v>17</v>
      </c>
      <c r="N169" s="255"/>
      <c r="O169" s="255">
        <f>O160+O139</f>
        <v>8</v>
      </c>
      <c r="P169" s="448">
        <f>P139+P160</f>
        <v>0</v>
      </c>
      <c r="Q169" s="255">
        <f>Q160+Q139</f>
        <v>4</v>
      </c>
      <c r="R169" s="448">
        <f>R139+R160</f>
        <v>0</v>
      </c>
      <c r="S169" s="255">
        <f>S160+S139</f>
        <v>3</v>
      </c>
      <c r="T169" s="448">
        <f>T139+T160</f>
        <v>0</v>
      </c>
      <c r="U169" s="448"/>
      <c r="V169" s="282">
        <f>SUM(J169:U169)</f>
        <v>38</v>
      </c>
      <c r="X169" s="295"/>
      <c r="Y169" s="209">
        <f>E169-V169</f>
        <v>6</v>
      </c>
    </row>
    <row r="170" spans="2:24" s="294" customFormat="1" ht="16.5" customHeight="1" thickBot="1">
      <c r="B170" s="354" t="s">
        <v>28</v>
      </c>
      <c r="C170" s="250"/>
      <c r="D170" s="277"/>
      <c r="E170" s="283">
        <f>SUM(E168:E169)</f>
        <v>224</v>
      </c>
      <c r="F170" s="284">
        <f>SUM(F168:F169)</f>
        <v>224</v>
      </c>
      <c r="G170" s="284">
        <f>SUM(G168:G169)</f>
        <v>224</v>
      </c>
      <c r="H170" s="285">
        <f>H140+H161</f>
        <v>0</v>
      </c>
      <c r="I170" s="316"/>
      <c r="J170" s="449">
        <f>J140+J161</f>
        <v>21</v>
      </c>
      <c r="K170" s="450">
        <f>K140+L161</f>
        <v>2</v>
      </c>
      <c r="L170" s="450">
        <f>L140+M161</f>
        <v>4</v>
      </c>
      <c r="M170" s="450">
        <f>SUM(M168:M169)</f>
        <v>99</v>
      </c>
      <c r="N170" s="450"/>
      <c r="O170" s="450">
        <f>SUM(O168:O169)</f>
        <v>67</v>
      </c>
      <c r="P170" s="450"/>
      <c r="Q170" s="450">
        <f>SUM(Q168:Q169)</f>
        <v>16</v>
      </c>
      <c r="R170" s="450"/>
      <c r="S170" s="450">
        <f>SUM(S168:S169)</f>
        <v>15</v>
      </c>
      <c r="T170" s="450"/>
      <c r="U170" s="450"/>
      <c r="V170" s="451">
        <f>SUM(J170:U170)</f>
        <v>224</v>
      </c>
      <c r="X170" s="295"/>
    </row>
    <row r="171" spans="2:24" s="294" customFormat="1" ht="16.5" customHeight="1">
      <c r="B171" s="371" t="s">
        <v>130</v>
      </c>
      <c r="C171" s="362"/>
      <c r="D171" s="277"/>
      <c r="E171" s="224"/>
      <c r="F171" s="224"/>
      <c r="G171" s="224"/>
      <c r="H171" s="224"/>
      <c r="I171" s="256"/>
      <c r="J171" s="291"/>
      <c r="K171" s="291"/>
      <c r="L171" s="289"/>
      <c r="M171" s="291"/>
      <c r="N171" s="291"/>
      <c r="O171" s="289"/>
      <c r="P171" s="289"/>
      <c r="Q171" s="291"/>
      <c r="R171" s="289"/>
      <c r="S171" s="289"/>
      <c r="T171" s="289"/>
      <c r="U171" s="289"/>
      <c r="V171" s="1452">
        <f>+V169/V168</f>
        <v>0.204</v>
      </c>
      <c r="X171" s="295"/>
    </row>
    <row r="172" ht="17.25" customHeight="1">
      <c r="B172" s="225"/>
    </row>
    <row r="173" ht="17.25" customHeight="1" hidden="1">
      <c r="B173" s="452" t="s">
        <v>345</v>
      </c>
    </row>
    <row r="174" ht="17.25" customHeight="1">
      <c r="B174" s="452" t="s">
        <v>358</v>
      </c>
    </row>
    <row r="175" spans="2:22" ht="17.25" customHeight="1" hidden="1">
      <c r="B175" s="452"/>
      <c r="J175" s="423"/>
      <c r="K175" s="423"/>
      <c r="L175" s="423"/>
      <c r="M175" s="423"/>
      <c r="N175" s="423"/>
      <c r="O175" s="423"/>
      <c r="P175" s="423"/>
      <c r="Q175" s="453"/>
      <c r="R175" s="453"/>
      <c r="S175" s="453"/>
      <c r="T175" s="453"/>
      <c r="U175" s="453"/>
      <c r="V175" s="454"/>
    </row>
    <row r="176" spans="2:22" ht="17.25" customHeight="1">
      <c r="B176" s="452"/>
      <c r="J176" s="423"/>
      <c r="K176" s="423"/>
      <c r="L176" s="423"/>
      <c r="M176" s="423"/>
      <c r="N176" s="423"/>
      <c r="O176" s="423"/>
      <c r="P176" s="423"/>
      <c r="Q176" s="453"/>
      <c r="R176" s="453"/>
      <c r="S176" s="453"/>
      <c r="T176" s="453"/>
      <c r="U176" s="453"/>
      <c r="V176" s="454"/>
    </row>
    <row r="177" spans="2:26" ht="17.25" customHeight="1">
      <c r="B177" s="209" t="s">
        <v>118</v>
      </c>
      <c r="C177" s="210"/>
      <c r="D177" s="211"/>
      <c r="E177" s="211"/>
      <c r="F177" s="211"/>
      <c r="G177" s="211"/>
      <c r="H177" s="211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1"/>
      <c r="Z177" s="212"/>
    </row>
    <row r="178" spans="2:26" ht="16.5" customHeight="1">
      <c r="B178" s="209" t="s">
        <v>119</v>
      </c>
      <c r="C178" s="210"/>
      <c r="D178" s="211"/>
      <c r="E178" s="211"/>
      <c r="F178" s="211"/>
      <c r="G178" s="211"/>
      <c r="H178" s="211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1"/>
      <c r="Z178" s="212"/>
    </row>
    <row r="180" spans="2:26" ht="16.5" customHeight="1">
      <c r="B180" s="209" t="s">
        <v>156</v>
      </c>
      <c r="N180" s="396"/>
      <c r="O180" s="396"/>
      <c r="P180" s="396"/>
      <c r="Q180" s="396"/>
      <c r="R180" s="396"/>
      <c r="S180" s="396"/>
      <c r="T180" s="396"/>
      <c r="U180" s="396"/>
      <c r="V180" s="396"/>
      <c r="W180" s="396"/>
      <c r="X180" s="396"/>
      <c r="Y180" s="397"/>
      <c r="Z180" s="396"/>
    </row>
    <row r="181" spans="5:27" ht="16.5" customHeight="1">
      <c r="E181" s="224"/>
      <c r="F181" s="224"/>
      <c r="G181" s="224"/>
      <c r="H181" s="224"/>
      <c r="I181" s="256"/>
      <c r="J181" s="673">
        <v>25</v>
      </c>
      <c r="K181" s="673">
        <v>5</v>
      </c>
      <c r="L181" s="673"/>
      <c r="M181" s="673">
        <v>145</v>
      </c>
      <c r="N181" s="673"/>
      <c r="O181" s="673"/>
      <c r="P181" s="673"/>
      <c r="Q181" s="673"/>
      <c r="R181" s="673">
        <v>12</v>
      </c>
      <c r="S181" s="673">
        <v>7</v>
      </c>
      <c r="T181" s="455"/>
      <c r="U181" s="455"/>
      <c r="V181" s="455"/>
      <c r="W181" s="455"/>
      <c r="X181" s="455"/>
      <c r="Y181" s="455"/>
      <c r="Z181" s="455"/>
      <c r="AA181" s="225"/>
    </row>
    <row r="182" spans="2:27" ht="16.5" customHeight="1" thickBot="1">
      <c r="B182" s="209" t="s">
        <v>222</v>
      </c>
      <c r="E182" s="224"/>
      <c r="F182" s="224"/>
      <c r="G182" s="224"/>
      <c r="H182" s="224"/>
      <c r="I182" s="256"/>
      <c r="J182" s="377">
        <v>25</v>
      </c>
      <c r="K182" s="377"/>
      <c r="L182" s="377"/>
      <c r="M182" s="377">
        <v>145</v>
      </c>
      <c r="N182" s="377"/>
      <c r="O182" s="377"/>
      <c r="P182" s="377"/>
      <c r="Q182" s="377"/>
      <c r="R182" s="377"/>
      <c r="S182" s="377">
        <v>7</v>
      </c>
      <c r="T182" s="377"/>
      <c r="U182" s="377"/>
      <c r="V182" s="377">
        <f>SUM(J182:U182)</f>
        <v>177</v>
      </c>
      <c r="W182" s="456">
        <f>'DIV EQUP'!M10</f>
        <v>0</v>
      </c>
      <c r="X182" s="456">
        <f>'DIV EQUP'!N10</f>
        <v>0</v>
      </c>
      <c r="Y182" s="417"/>
      <c r="Z182" s="456"/>
      <c r="AA182" s="225"/>
    </row>
    <row r="183" spans="3:28" ht="16.5" customHeight="1" thickBot="1">
      <c r="C183" s="226"/>
      <c r="D183" s="227"/>
      <c r="E183" s="1537" t="s">
        <v>86</v>
      </c>
      <c r="F183" s="1538"/>
      <c r="G183" s="1538"/>
      <c r="H183" s="1539"/>
      <c r="I183" s="457"/>
      <c r="J183" s="1541" t="s">
        <v>121</v>
      </c>
      <c r="K183" s="1541"/>
      <c r="L183" s="1541"/>
      <c r="M183" s="1541"/>
      <c r="N183" s="1541"/>
      <c r="O183" s="1541"/>
      <c r="P183" s="1541"/>
      <c r="Q183" s="1541"/>
      <c r="R183" s="1541"/>
      <c r="S183" s="1541"/>
      <c r="T183" s="1541"/>
      <c r="U183" s="1541"/>
      <c r="V183" s="1542"/>
      <c r="W183" s="456"/>
      <c r="X183" s="456"/>
      <c r="Y183" s="417"/>
      <c r="Z183" s="456"/>
      <c r="AA183" s="225"/>
      <c r="AB183" s="224"/>
    </row>
    <row r="184" spans="2:28" ht="16.5" customHeight="1" thickBot="1">
      <c r="B184" s="209"/>
      <c r="C184" s="231" t="s">
        <v>135</v>
      </c>
      <c r="D184" s="300"/>
      <c r="E184" s="434" t="s">
        <v>88</v>
      </c>
      <c r="F184" s="234" t="s">
        <v>89</v>
      </c>
      <c r="G184" s="234" t="s">
        <v>90</v>
      </c>
      <c r="H184" s="435" t="s">
        <v>91</v>
      </c>
      <c r="I184" s="301" t="s">
        <v>51</v>
      </c>
      <c r="J184" s="436" t="s">
        <v>52</v>
      </c>
      <c r="K184" s="237">
        <v>19</v>
      </c>
      <c r="L184" s="237"/>
      <c r="M184" s="237" t="s">
        <v>62</v>
      </c>
      <c r="N184" s="237"/>
      <c r="O184" s="237"/>
      <c r="P184" s="237"/>
      <c r="Q184" s="237"/>
      <c r="R184" s="237"/>
      <c r="S184" s="237">
        <v>94</v>
      </c>
      <c r="T184" s="237"/>
      <c r="U184" s="237"/>
      <c r="V184" s="302" t="s">
        <v>73</v>
      </c>
      <c r="W184" s="216"/>
      <c r="X184" s="224"/>
      <c r="Y184" s="216"/>
      <c r="Z184" s="216"/>
      <c r="AB184" s="216"/>
    </row>
    <row r="185" spans="3:28" ht="18.75" customHeight="1">
      <c r="C185" s="243">
        <v>108</v>
      </c>
      <c r="D185" s="244"/>
      <c r="E185" s="252">
        <v>34</v>
      </c>
      <c r="F185" s="619">
        <v>15</v>
      </c>
      <c r="G185" s="698">
        <v>29</v>
      </c>
      <c r="H185" s="304"/>
      <c r="I185" s="280"/>
      <c r="J185" s="405">
        <v>3</v>
      </c>
      <c r="K185" s="405"/>
      <c r="L185" s="405"/>
      <c r="M185" s="405">
        <v>26</v>
      </c>
      <c r="N185" s="405"/>
      <c r="O185" s="405"/>
      <c r="P185" s="405"/>
      <c r="Q185" s="405"/>
      <c r="R185" s="405"/>
      <c r="S185" s="405"/>
      <c r="T185" s="405"/>
      <c r="U185" s="405"/>
      <c r="V185" s="406">
        <f>SUM(J185:U185)</f>
        <v>29</v>
      </c>
      <c r="W185" s="216"/>
      <c r="X185" s="224"/>
      <c r="Y185" s="225"/>
      <c r="Z185" s="225"/>
      <c r="AA185" s="216">
        <f>V185-G185</f>
        <v>0</v>
      </c>
      <c r="AB185" s="216"/>
    </row>
    <row r="186" spans="3:28" ht="16.5" customHeight="1">
      <c r="C186" s="251">
        <v>110</v>
      </c>
      <c r="D186" s="244"/>
      <c r="E186" s="258">
        <v>20</v>
      </c>
      <c r="F186" s="619">
        <v>12</v>
      </c>
      <c r="G186" s="694">
        <v>28</v>
      </c>
      <c r="H186" s="425"/>
      <c r="I186" s="255"/>
      <c r="J186" s="255"/>
      <c r="K186" s="255"/>
      <c r="L186" s="255"/>
      <c r="M186" s="255">
        <v>28</v>
      </c>
      <c r="N186" s="255"/>
      <c r="O186" s="255"/>
      <c r="P186" s="255"/>
      <c r="Q186" s="255"/>
      <c r="R186" s="255"/>
      <c r="S186" s="255"/>
      <c r="T186" s="255"/>
      <c r="U186" s="280"/>
      <c r="V186" s="413">
        <f>SUM(J186:U186)</f>
        <v>28</v>
      </c>
      <c r="W186" s="216"/>
      <c r="X186" s="224"/>
      <c r="Y186" s="225"/>
      <c r="Z186" s="225"/>
      <c r="AA186" s="1451">
        <f aca="true" t="shared" si="10" ref="AA186:AA197">V186-G186</f>
        <v>0</v>
      </c>
      <c r="AB186" s="216"/>
    </row>
    <row r="187" spans="3:28" ht="16.5" customHeight="1">
      <c r="C187" s="251" t="s">
        <v>157</v>
      </c>
      <c r="D187" s="244"/>
      <c r="E187" s="258">
        <v>16</v>
      </c>
      <c r="F187" s="619">
        <v>7</v>
      </c>
      <c r="G187" s="694">
        <v>18</v>
      </c>
      <c r="H187" s="425"/>
      <c r="I187" s="255"/>
      <c r="J187" s="255"/>
      <c r="K187" s="255"/>
      <c r="L187" s="255"/>
      <c r="M187" s="255">
        <v>18</v>
      </c>
      <c r="N187" s="255"/>
      <c r="O187" s="255"/>
      <c r="P187" s="255"/>
      <c r="Q187" s="255"/>
      <c r="R187" s="255"/>
      <c r="S187" s="255"/>
      <c r="T187" s="255"/>
      <c r="U187" s="280"/>
      <c r="V187" s="413">
        <f aca="true" t="shared" si="11" ref="V187:V197">SUM(J187:U187)</f>
        <v>18</v>
      </c>
      <c r="W187" s="216"/>
      <c r="X187" s="224"/>
      <c r="Y187" s="225"/>
      <c r="Z187" s="225"/>
      <c r="AA187" s="1451">
        <f t="shared" si="10"/>
        <v>0</v>
      </c>
      <c r="AB187" s="216"/>
    </row>
    <row r="188" spans="3:28" ht="16.5" customHeight="1">
      <c r="C188" s="251">
        <v>204</v>
      </c>
      <c r="D188" s="244"/>
      <c r="E188" s="258">
        <v>22</v>
      </c>
      <c r="F188" s="619">
        <v>16</v>
      </c>
      <c r="G188" s="694">
        <v>25</v>
      </c>
      <c r="H188" s="425">
        <v>4</v>
      </c>
      <c r="I188" s="255"/>
      <c r="J188" s="255"/>
      <c r="K188" s="255"/>
      <c r="L188" s="255"/>
      <c r="M188" s="255">
        <v>17</v>
      </c>
      <c r="N188" s="255"/>
      <c r="O188" s="255"/>
      <c r="P188" s="255"/>
      <c r="Q188" s="255"/>
      <c r="R188" s="255"/>
      <c r="S188" s="255">
        <v>8</v>
      </c>
      <c r="T188" s="255"/>
      <c r="U188" s="280"/>
      <c r="V188" s="413">
        <f t="shared" si="11"/>
        <v>25</v>
      </c>
      <c r="W188" s="216"/>
      <c r="X188" s="224"/>
      <c r="Y188" s="225"/>
      <c r="Z188" s="225"/>
      <c r="AA188" s="1451">
        <f t="shared" si="10"/>
        <v>0</v>
      </c>
      <c r="AB188" s="216"/>
    </row>
    <row r="189" spans="3:28" ht="16.5" customHeight="1">
      <c r="C189" s="268">
        <v>206</v>
      </c>
      <c r="D189" s="269"/>
      <c r="E189" s="258">
        <v>11</v>
      </c>
      <c r="F189" s="619">
        <v>6</v>
      </c>
      <c r="G189" s="694">
        <v>19</v>
      </c>
      <c r="H189" s="425"/>
      <c r="I189" s="255"/>
      <c r="J189" s="255"/>
      <c r="K189" s="255"/>
      <c r="L189" s="255"/>
      <c r="M189" s="255">
        <v>19</v>
      </c>
      <c r="N189" s="255"/>
      <c r="O189" s="255"/>
      <c r="P189" s="255"/>
      <c r="Q189" s="255"/>
      <c r="R189" s="255"/>
      <c r="S189" s="255"/>
      <c r="T189" s="255"/>
      <c r="U189" s="280"/>
      <c r="V189" s="413">
        <f t="shared" si="11"/>
        <v>19</v>
      </c>
      <c r="W189" s="216"/>
      <c r="X189" s="224"/>
      <c r="Y189" s="225"/>
      <c r="Z189" s="225"/>
      <c r="AA189" s="1451">
        <f t="shared" si="10"/>
        <v>0</v>
      </c>
      <c r="AB189" s="216"/>
    </row>
    <row r="190" spans="3:28" ht="16.5" customHeight="1">
      <c r="C190" s="268" t="s">
        <v>158</v>
      </c>
      <c r="D190" s="269"/>
      <c r="E190" s="258">
        <v>9</v>
      </c>
      <c r="F190" s="619">
        <v>8</v>
      </c>
      <c r="G190" s="694">
        <v>13</v>
      </c>
      <c r="H190" s="425"/>
      <c r="I190" s="255"/>
      <c r="J190" s="255">
        <v>12</v>
      </c>
      <c r="K190" s="255"/>
      <c r="L190" s="255"/>
      <c r="M190" s="255">
        <v>1</v>
      </c>
      <c r="N190" s="255"/>
      <c r="O190" s="255"/>
      <c r="P190" s="255"/>
      <c r="Q190" s="255"/>
      <c r="R190" s="255"/>
      <c r="S190" s="255"/>
      <c r="T190" s="255"/>
      <c r="U190" s="280"/>
      <c r="V190" s="413">
        <f t="shared" si="11"/>
        <v>13</v>
      </c>
      <c r="W190" s="216"/>
      <c r="X190" s="224"/>
      <c r="Y190" s="225"/>
      <c r="Z190" s="225"/>
      <c r="AA190" s="1451">
        <f t="shared" si="10"/>
        <v>0</v>
      </c>
      <c r="AB190" s="216"/>
    </row>
    <row r="191" spans="3:28" ht="16.5" customHeight="1">
      <c r="C191" s="251">
        <v>209</v>
      </c>
      <c r="D191" s="244"/>
      <c r="E191" s="258">
        <v>3</v>
      </c>
      <c r="F191" s="619">
        <v>1</v>
      </c>
      <c r="G191" s="694">
        <v>1</v>
      </c>
      <c r="H191" s="425"/>
      <c r="I191" s="255"/>
      <c r="J191" s="255"/>
      <c r="K191" s="255"/>
      <c r="L191" s="255"/>
      <c r="M191" s="255">
        <v>1</v>
      </c>
      <c r="N191" s="255"/>
      <c r="O191" s="255"/>
      <c r="P191" s="255"/>
      <c r="Q191" s="255"/>
      <c r="R191" s="255"/>
      <c r="S191" s="255"/>
      <c r="T191" s="255"/>
      <c r="U191" s="280"/>
      <c r="V191" s="413">
        <f t="shared" si="11"/>
        <v>1</v>
      </c>
      <c r="W191" s="216"/>
      <c r="X191" s="224"/>
      <c r="Y191" s="225"/>
      <c r="Z191" s="225"/>
      <c r="AA191" s="1451">
        <f t="shared" si="10"/>
        <v>0</v>
      </c>
      <c r="AB191" s="216"/>
    </row>
    <row r="192" spans="3:28" ht="16.5" customHeight="1">
      <c r="C192" s="251">
        <v>212</v>
      </c>
      <c r="D192" s="244"/>
      <c r="E192" s="258">
        <v>18</v>
      </c>
      <c r="F192" s="619">
        <v>5</v>
      </c>
      <c r="G192" s="694">
        <v>10</v>
      </c>
      <c r="H192" s="425"/>
      <c r="I192" s="255"/>
      <c r="J192" s="255">
        <v>3</v>
      </c>
      <c r="K192" s="255"/>
      <c r="L192" s="255"/>
      <c r="M192" s="255">
        <v>7</v>
      </c>
      <c r="N192" s="255"/>
      <c r="O192" s="255"/>
      <c r="P192" s="255"/>
      <c r="Q192" s="255"/>
      <c r="R192" s="255"/>
      <c r="S192" s="255"/>
      <c r="T192" s="255"/>
      <c r="U192" s="280"/>
      <c r="V192" s="413">
        <f t="shared" si="11"/>
        <v>10</v>
      </c>
      <c r="W192" s="216"/>
      <c r="X192" s="224"/>
      <c r="Y192" s="225"/>
      <c r="Z192" s="225"/>
      <c r="AA192" s="1451">
        <f t="shared" si="10"/>
        <v>0</v>
      </c>
      <c r="AB192" s="216"/>
    </row>
    <row r="193" spans="3:28" ht="16.5" customHeight="1" hidden="1">
      <c r="C193" s="251"/>
      <c r="D193" s="244"/>
      <c r="E193" s="258"/>
      <c r="F193" s="619"/>
      <c r="G193" s="694"/>
      <c r="H193" s="42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80"/>
      <c r="V193" s="413">
        <f t="shared" si="11"/>
        <v>0</v>
      </c>
      <c r="W193" s="216"/>
      <c r="X193" s="224"/>
      <c r="Y193" s="225"/>
      <c r="Z193" s="225"/>
      <c r="AA193" s="1451">
        <f t="shared" si="10"/>
        <v>0</v>
      </c>
      <c r="AB193" s="216"/>
    </row>
    <row r="194" spans="3:28" ht="16.5" customHeight="1" hidden="1">
      <c r="C194" s="268"/>
      <c r="D194" s="269"/>
      <c r="E194" s="258"/>
      <c r="F194" s="619"/>
      <c r="G194" s="694"/>
      <c r="H194" s="42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80"/>
      <c r="V194" s="413">
        <f t="shared" si="11"/>
        <v>0</v>
      </c>
      <c r="W194" s="216"/>
      <c r="X194" s="224"/>
      <c r="Y194" s="225"/>
      <c r="Z194" s="225"/>
      <c r="AA194" s="1451">
        <f t="shared" si="10"/>
        <v>0</v>
      </c>
      <c r="AB194" s="216"/>
    </row>
    <row r="195" spans="3:28" ht="16.5" customHeight="1" hidden="1">
      <c r="C195" s="268"/>
      <c r="D195" s="269"/>
      <c r="E195" s="258"/>
      <c r="F195" s="619"/>
      <c r="G195" s="694"/>
      <c r="H195" s="42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80"/>
      <c r="V195" s="413">
        <f t="shared" si="11"/>
        <v>0</v>
      </c>
      <c r="W195" s="216"/>
      <c r="X195" s="224"/>
      <c r="Y195" s="225"/>
      <c r="Z195" s="225"/>
      <c r="AA195" s="1451">
        <f t="shared" si="10"/>
        <v>0</v>
      </c>
      <c r="AB195" s="216"/>
    </row>
    <row r="196" spans="3:28" ht="16.5" customHeight="1" hidden="1">
      <c r="C196" s="268"/>
      <c r="D196" s="269"/>
      <c r="E196" s="258"/>
      <c r="F196" s="619"/>
      <c r="G196" s="694"/>
      <c r="H196" s="425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  <c r="T196" s="416"/>
      <c r="U196" s="280"/>
      <c r="V196" s="413">
        <f t="shared" si="11"/>
        <v>0</v>
      </c>
      <c r="W196" s="216"/>
      <c r="X196" s="224"/>
      <c r="Y196" s="225"/>
      <c r="Z196" s="225"/>
      <c r="AA196" s="1451">
        <f t="shared" si="10"/>
        <v>0</v>
      </c>
      <c r="AB196" s="216"/>
    </row>
    <row r="197" spans="3:28" ht="16.5" customHeight="1" thickBot="1">
      <c r="C197" s="410"/>
      <c r="D197" s="271"/>
      <c r="E197" s="272"/>
      <c r="F197" s="695"/>
      <c r="G197" s="697"/>
      <c r="H197" s="393"/>
      <c r="I197" s="416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56"/>
      <c r="V197" s="413">
        <f t="shared" si="11"/>
        <v>0</v>
      </c>
      <c r="W197" s="216"/>
      <c r="X197" s="224"/>
      <c r="Y197" s="225"/>
      <c r="Z197" s="225"/>
      <c r="AA197" s="1451">
        <f t="shared" si="10"/>
        <v>0</v>
      </c>
      <c r="AB197" s="216"/>
    </row>
    <row r="198" spans="2:28" ht="16.5" customHeight="1">
      <c r="B198" s="209" t="s">
        <v>128</v>
      </c>
      <c r="C198" s="250"/>
      <c r="D198" s="277" t="s">
        <v>151</v>
      </c>
      <c r="E198" s="278">
        <f>SUM(E185:E197)+E210</f>
        <v>133</v>
      </c>
      <c r="F198" s="224">
        <f>SUM(F185:F197)+F210</f>
        <v>70</v>
      </c>
      <c r="G198" s="224">
        <f>SUM(G185:G197)+G210</f>
        <v>143</v>
      </c>
      <c r="H198" s="279">
        <f>SUM(H185:H197)+H209</f>
        <v>4</v>
      </c>
      <c r="I198" s="297"/>
      <c r="J198" s="437">
        <f>SUM(J185:J197)+J210</f>
        <v>18</v>
      </c>
      <c r="K198" s="438">
        <f aca="true" t="shared" si="12" ref="K198:R198">SUM(K185:K197)+K210</f>
        <v>0</v>
      </c>
      <c r="L198" s="438">
        <f t="shared" si="12"/>
        <v>0</v>
      </c>
      <c r="M198" s="438">
        <f t="shared" si="12"/>
        <v>117</v>
      </c>
      <c r="N198" s="438">
        <f t="shared" si="12"/>
        <v>0</v>
      </c>
      <c r="O198" s="438">
        <f>SUM(O185:O197)+S210</f>
        <v>0</v>
      </c>
      <c r="P198" s="438"/>
      <c r="Q198" s="438">
        <f t="shared" si="12"/>
        <v>0</v>
      </c>
      <c r="R198" s="438">
        <f t="shared" si="12"/>
        <v>0</v>
      </c>
      <c r="S198" s="438">
        <f>SUM(S185:S197)</f>
        <v>8</v>
      </c>
      <c r="T198" s="438"/>
      <c r="U198" s="438"/>
      <c r="V198" s="281">
        <f>SUM(J198:U198)</f>
        <v>143</v>
      </c>
      <c r="W198" s="216"/>
      <c r="X198" s="224"/>
      <c r="Y198" s="216"/>
      <c r="Z198" s="216"/>
      <c r="AB198" s="216"/>
    </row>
    <row r="199" spans="2:28" ht="16.5" customHeight="1">
      <c r="B199" s="209" t="s">
        <v>129</v>
      </c>
      <c r="C199" s="250"/>
      <c r="D199" s="277"/>
      <c r="E199" s="278">
        <f>+E200-E198</f>
        <v>36</v>
      </c>
      <c r="F199" s="224">
        <f>+F200-F198</f>
        <v>99</v>
      </c>
      <c r="G199" s="224">
        <f>+G200-G198</f>
        <v>26</v>
      </c>
      <c r="H199" s="279"/>
      <c r="I199" s="256"/>
      <c r="J199" s="255"/>
      <c r="K199" s="255">
        <v>3</v>
      </c>
      <c r="L199" s="255"/>
      <c r="M199" s="255">
        <f>M198*0.2</f>
        <v>23</v>
      </c>
      <c r="N199" s="255">
        <f>N198*0.2</f>
        <v>0</v>
      </c>
      <c r="O199" s="255"/>
      <c r="P199" s="255"/>
      <c r="Q199" s="255"/>
      <c r="R199" s="255"/>
      <c r="S199" s="255"/>
      <c r="T199" s="255"/>
      <c r="U199" s="255"/>
      <c r="V199" s="420">
        <f>SUM(J199:U199)</f>
        <v>26</v>
      </c>
      <c r="W199" s="216"/>
      <c r="X199" s="224"/>
      <c r="Y199" s="216"/>
      <c r="Z199" s="216"/>
      <c r="AB199" s="216"/>
    </row>
    <row r="200" spans="2:28" ht="16.5" customHeight="1" thickBot="1">
      <c r="B200" s="209" t="s">
        <v>28</v>
      </c>
      <c r="C200" s="250"/>
      <c r="D200" s="277"/>
      <c r="E200" s="283">
        <f>MAX(E198:G198)*0.18+MAX(E198:G198)</f>
        <v>169</v>
      </c>
      <c r="F200" s="284">
        <f>MAX(E198:H198)*0.18+MAX(E198:G198)</f>
        <v>169</v>
      </c>
      <c r="G200" s="284">
        <f>MAX(F198:I198)*0.18+MAX(E198:G198)</f>
        <v>169</v>
      </c>
      <c r="H200" s="285"/>
      <c r="I200" s="286"/>
      <c r="J200" s="275">
        <f>SUM(J198:J199)+J210</f>
        <v>18</v>
      </c>
      <c r="K200" s="275">
        <f>SUM(K198:K199)+K210</f>
        <v>3</v>
      </c>
      <c r="L200" s="275"/>
      <c r="M200" s="275">
        <f>SUM(M198:M199)+M210</f>
        <v>140</v>
      </c>
      <c r="N200" s="444"/>
      <c r="O200" s="275"/>
      <c r="P200" s="275"/>
      <c r="Q200" s="275"/>
      <c r="R200" s="275"/>
      <c r="S200" s="275">
        <f>SUM(S198:S199)</f>
        <v>8</v>
      </c>
      <c r="T200" s="275"/>
      <c r="U200" s="275"/>
      <c r="V200" s="458">
        <f>SUM(V198:V199)</f>
        <v>169</v>
      </c>
      <c r="W200" s="216"/>
      <c r="X200" s="224"/>
      <c r="Y200" s="216"/>
      <c r="Z200" s="216"/>
      <c r="AB200" s="216"/>
    </row>
    <row r="201" spans="2:28" ht="16.5" customHeight="1">
      <c r="B201" s="209" t="s">
        <v>130</v>
      </c>
      <c r="C201" s="262"/>
      <c r="D201" s="224"/>
      <c r="E201" s="224"/>
      <c r="F201" s="224"/>
      <c r="G201" s="224"/>
      <c r="H201" s="224"/>
      <c r="I201" s="256"/>
      <c r="J201" s="291"/>
      <c r="K201" s="291"/>
      <c r="L201" s="291"/>
      <c r="M201" s="291"/>
      <c r="N201" s="291"/>
      <c r="O201" s="291"/>
      <c r="P201" s="291"/>
      <c r="Q201" s="291"/>
      <c r="R201" s="291"/>
      <c r="S201" s="291"/>
      <c r="T201" s="291"/>
      <c r="U201" s="291"/>
      <c r="V201" s="290"/>
      <c r="W201" s="216"/>
      <c r="X201" s="224"/>
      <c r="Y201" s="216"/>
      <c r="Z201" s="216"/>
      <c r="AB201" s="216"/>
    </row>
    <row r="202" spans="3:28" ht="16.5" customHeight="1">
      <c r="C202" s="262"/>
      <c r="D202" s="224"/>
      <c r="E202" s="224"/>
      <c r="F202" s="224"/>
      <c r="G202" s="224"/>
      <c r="H202" s="224"/>
      <c r="I202" s="256"/>
      <c r="AB202" s="216"/>
    </row>
    <row r="203" spans="2:28" ht="16.5" customHeight="1" thickBot="1">
      <c r="B203" s="209" t="s">
        <v>159</v>
      </c>
      <c r="C203" s="262"/>
      <c r="D203" s="224"/>
      <c r="E203" s="224"/>
      <c r="F203" s="224"/>
      <c r="G203" s="224"/>
      <c r="H203" s="224"/>
      <c r="I203" s="256"/>
      <c r="AB203" s="224"/>
    </row>
    <row r="204" spans="2:26" ht="16.5" customHeight="1" thickBot="1">
      <c r="B204" s="1537" t="s">
        <v>132</v>
      </c>
      <c r="C204" s="1538"/>
      <c r="D204" s="1538"/>
      <c r="E204" s="1538"/>
      <c r="F204" s="1538"/>
      <c r="G204" s="1538"/>
      <c r="H204" s="1538"/>
      <c r="I204" s="1538"/>
      <c r="J204" s="1538"/>
      <c r="K204" s="1538"/>
      <c r="L204" s="1538"/>
      <c r="M204" s="1538"/>
      <c r="N204" s="1538"/>
      <c r="O204" s="1538"/>
      <c r="P204" s="1538"/>
      <c r="Q204" s="1538"/>
      <c r="R204" s="1538"/>
      <c r="S204" s="1538"/>
      <c r="T204" s="1538"/>
      <c r="U204" s="1538"/>
      <c r="V204" s="1539"/>
      <c r="W204" s="209"/>
      <c r="X204" s="209"/>
      <c r="Y204" s="209"/>
      <c r="Z204" s="209"/>
    </row>
    <row r="205" spans="2:28" ht="16.5" customHeight="1" hidden="1" thickBot="1">
      <c r="B205" s="1537" t="s">
        <v>134</v>
      </c>
      <c r="C205" s="1494"/>
      <c r="D205" s="1494"/>
      <c r="E205" s="1494"/>
      <c r="F205" s="1494"/>
      <c r="G205" s="1494"/>
      <c r="H205" s="1494"/>
      <c r="I205" s="1494"/>
      <c r="J205" s="1494"/>
      <c r="K205" s="1494"/>
      <c r="L205" s="1494"/>
      <c r="M205" s="1494"/>
      <c r="N205" s="1494"/>
      <c r="O205" s="1494"/>
      <c r="P205" s="1494"/>
      <c r="Q205" s="1494"/>
      <c r="R205" s="1494"/>
      <c r="S205" s="1494"/>
      <c r="T205" s="1494"/>
      <c r="U205" s="1494"/>
      <c r="V205" s="1475"/>
      <c r="W205" s="240"/>
      <c r="X205" s="240"/>
      <c r="Y205" s="240"/>
      <c r="Z205" s="240"/>
      <c r="AA205" s="459" t="e">
        <f>#REF!-AB205</f>
        <v>#REF!</v>
      </c>
      <c r="AB205" s="224"/>
    </row>
    <row r="206" spans="2:28" ht="16.5" customHeight="1" hidden="1" thickBot="1">
      <c r="B206" s="225"/>
      <c r="C206" s="226"/>
      <c r="D206" s="296"/>
      <c r="E206" s="1504" t="s">
        <v>86</v>
      </c>
      <c r="F206" s="1505"/>
      <c r="G206" s="1505"/>
      <c r="H206" s="1506"/>
      <c r="I206" s="297"/>
      <c r="J206" s="1498" t="s">
        <v>121</v>
      </c>
      <c r="K206" s="1498"/>
      <c r="L206" s="1498"/>
      <c r="M206" s="1498"/>
      <c r="N206" s="1498"/>
      <c r="O206" s="1498"/>
      <c r="P206" s="1498"/>
      <c r="Q206" s="1498"/>
      <c r="R206" s="1498"/>
      <c r="S206" s="1498"/>
      <c r="T206" s="1498"/>
      <c r="U206" s="381"/>
      <c r="V206" s="302"/>
      <c r="W206" s="373"/>
      <c r="X206" s="373"/>
      <c r="Y206" s="277"/>
      <c r="Z206" s="373"/>
      <c r="AA206" s="459" t="e">
        <f>#REF!-AB206</f>
        <v>#REF!</v>
      </c>
      <c r="AB206" s="224"/>
    </row>
    <row r="207" spans="2:28" ht="16.5" customHeight="1" hidden="1" thickBot="1">
      <c r="B207" s="384"/>
      <c r="C207" s="231" t="s">
        <v>135</v>
      </c>
      <c r="D207" s="300"/>
      <c r="E207" s="233" t="s">
        <v>88</v>
      </c>
      <c r="F207" s="234" t="s">
        <v>89</v>
      </c>
      <c r="G207" s="234" t="s">
        <v>90</v>
      </c>
      <c r="H207" s="235" t="s">
        <v>91</v>
      </c>
      <c r="I207" s="301"/>
      <c r="J207" s="402">
        <v>12</v>
      </c>
      <c r="K207" s="237"/>
      <c r="L207" s="238"/>
      <c r="M207" s="238">
        <v>50</v>
      </c>
      <c r="N207" s="238"/>
      <c r="O207" s="238"/>
      <c r="P207" s="238"/>
      <c r="Q207" s="238">
        <v>75</v>
      </c>
      <c r="R207" s="238"/>
      <c r="S207" s="238">
        <v>79</v>
      </c>
      <c r="U207" s="238"/>
      <c r="V207" s="302"/>
      <c r="W207" s="248"/>
      <c r="X207" s="248"/>
      <c r="Y207" s="460"/>
      <c r="Z207" s="248"/>
      <c r="AA207" s="459"/>
      <c r="AB207" s="224"/>
    </row>
    <row r="208" spans="2:28" ht="16.5" customHeight="1" hidden="1">
      <c r="B208" s="225"/>
      <c r="C208" s="303">
        <v>657</v>
      </c>
      <c r="D208" s="254" t="s">
        <v>160</v>
      </c>
      <c r="E208" s="258"/>
      <c r="F208" s="259"/>
      <c r="G208" s="259"/>
      <c r="H208" s="260"/>
      <c r="I208" s="280"/>
      <c r="J208" s="280"/>
      <c r="K208" s="438"/>
      <c r="L208" s="438"/>
      <c r="M208" s="441"/>
      <c r="N208" s="441"/>
      <c r="O208" s="441"/>
      <c r="P208" s="441"/>
      <c r="Q208" s="441"/>
      <c r="R208" s="441"/>
      <c r="S208" s="441"/>
      <c r="T208" s="441"/>
      <c r="U208" s="461"/>
      <c r="V208" s="462">
        <f>SUM(J208:T208)</f>
        <v>0</v>
      </c>
      <c r="W208" s="373"/>
      <c r="X208" s="373"/>
      <c r="Y208" s="277"/>
      <c r="Z208" s="373"/>
      <c r="AB208" s="224"/>
    </row>
    <row r="209" spans="2:28" ht="16.5" customHeight="1" hidden="1" thickBot="1">
      <c r="B209" s="225"/>
      <c r="C209" s="309" t="s">
        <v>161</v>
      </c>
      <c r="D209" s="274" t="s">
        <v>162</v>
      </c>
      <c r="E209" s="272"/>
      <c r="F209" s="273"/>
      <c r="G209" s="273"/>
      <c r="H209" s="274"/>
      <c r="I209" s="275"/>
      <c r="J209" s="443"/>
      <c r="K209" s="444"/>
      <c r="L209" s="444"/>
      <c r="M209" s="444"/>
      <c r="N209" s="444"/>
      <c r="O209" s="444"/>
      <c r="P209" s="444"/>
      <c r="Q209" s="444"/>
      <c r="R209" s="444"/>
      <c r="S209" s="444"/>
      <c r="T209" s="444"/>
      <c r="U209" s="444"/>
      <c r="V209" s="287">
        <f>SUM(J209:T209)</f>
        <v>0</v>
      </c>
      <c r="W209" s="373"/>
      <c r="X209" s="373"/>
      <c r="Y209" s="277"/>
      <c r="Z209" s="373"/>
      <c r="AB209" s="224"/>
    </row>
    <row r="210" spans="2:28" ht="16.5" customHeight="1" hidden="1" thickBot="1">
      <c r="B210" s="315" t="s">
        <v>307</v>
      </c>
      <c r="C210" s="262"/>
      <c r="D210" s="224"/>
      <c r="E210" s="463"/>
      <c r="F210" s="464"/>
      <c r="G210" s="464">
        <f>SUM(G208:G209)</f>
        <v>0</v>
      </c>
      <c r="H210" s="465"/>
      <c r="I210" s="317"/>
      <c r="J210" s="316">
        <f>SUM(J208:J209)</f>
        <v>0</v>
      </c>
      <c r="K210" s="286"/>
      <c r="L210" s="286"/>
      <c r="M210" s="457">
        <f aca="true" t="shared" si="13" ref="M210:S210">SUM(M208:M209)</f>
        <v>0</v>
      </c>
      <c r="N210" s="457">
        <f t="shared" si="13"/>
        <v>0</v>
      </c>
      <c r="O210" s="457">
        <f t="shared" si="13"/>
        <v>0</v>
      </c>
      <c r="P210" s="457">
        <f t="shared" si="13"/>
        <v>0</v>
      </c>
      <c r="Q210" s="457">
        <f t="shared" si="13"/>
        <v>0</v>
      </c>
      <c r="R210" s="457">
        <f t="shared" si="13"/>
        <v>0</v>
      </c>
      <c r="S210" s="457">
        <f t="shared" si="13"/>
        <v>0</v>
      </c>
      <c r="T210" s="286"/>
      <c r="U210" s="286"/>
      <c r="V210" s="394">
        <f>SUM(V208:V209)</f>
        <v>0</v>
      </c>
      <c r="W210" s="256"/>
      <c r="X210" s="256"/>
      <c r="Y210" s="224"/>
      <c r="Z210" s="256"/>
      <c r="AB210" s="224"/>
    </row>
    <row r="211" spans="2:20" ht="16.5" customHeight="1">
      <c r="B211" s="344"/>
      <c r="J211" s="219"/>
      <c r="K211" s="219"/>
      <c r="L211" s="219"/>
      <c r="M211" s="219"/>
      <c r="N211" s="219"/>
      <c r="O211" s="219"/>
      <c r="P211" s="662"/>
      <c r="Q211" s="662"/>
      <c r="R211" s="662">
        <v>17</v>
      </c>
      <c r="S211" s="662">
        <v>2</v>
      </c>
      <c r="T211" s="662">
        <v>30</v>
      </c>
    </row>
    <row r="212" spans="2:29" ht="16.5" customHeight="1" thickBot="1">
      <c r="B212" s="209" t="s">
        <v>234</v>
      </c>
      <c r="J212" s="222"/>
      <c r="K212" s="222"/>
      <c r="L212" s="222"/>
      <c r="M212" s="222"/>
      <c r="N212" s="222"/>
      <c r="O212" s="222"/>
      <c r="P212" s="222"/>
      <c r="Q212" s="219">
        <v>19</v>
      </c>
      <c r="R212" s="219"/>
      <c r="S212" s="219"/>
      <c r="T212" s="219">
        <v>49</v>
      </c>
      <c r="U212" s="219"/>
      <c r="V212" s="219"/>
      <c r="AB212" s="224"/>
      <c r="AC212" s="466"/>
    </row>
    <row r="213" spans="3:29" ht="16.5" customHeight="1" thickBot="1">
      <c r="C213" s="321"/>
      <c r="D213" s="322"/>
      <c r="E213" s="1476" t="s">
        <v>86</v>
      </c>
      <c r="F213" s="1477"/>
      <c r="G213" s="1477"/>
      <c r="H213" s="1478"/>
      <c r="I213" s="297"/>
      <c r="J213" s="1479" t="s">
        <v>121</v>
      </c>
      <c r="K213" s="1480"/>
      <c r="L213" s="1480"/>
      <c r="M213" s="1480"/>
      <c r="N213" s="1480"/>
      <c r="O213" s="1480"/>
      <c r="P213" s="1480"/>
      <c r="Q213" s="1480"/>
      <c r="R213" s="1480"/>
      <c r="S213" s="1480"/>
      <c r="T213" s="1480"/>
      <c r="U213" s="1480"/>
      <c r="V213" s="1481"/>
      <c r="W213" s="323"/>
      <c r="AB213" s="277"/>
      <c r="AC213" s="466"/>
    </row>
    <row r="214" spans="2:28" ht="16.5" customHeight="1" thickBot="1">
      <c r="B214" s="209"/>
      <c r="C214" s="324" t="s">
        <v>135</v>
      </c>
      <c r="D214" s="467"/>
      <c r="E214" s="326" t="s">
        <v>88</v>
      </c>
      <c r="F214" s="327" t="s">
        <v>89</v>
      </c>
      <c r="G214" s="327" t="s">
        <v>90</v>
      </c>
      <c r="H214" s="328" t="s">
        <v>91</v>
      </c>
      <c r="I214" s="301" t="s">
        <v>51</v>
      </c>
      <c r="J214" s="330"/>
      <c r="K214" s="331"/>
      <c r="L214" s="331"/>
      <c r="M214" s="331"/>
      <c r="N214" s="331"/>
      <c r="O214" s="331"/>
      <c r="P214" s="331"/>
      <c r="Q214" s="331">
        <v>92</v>
      </c>
      <c r="R214" s="331"/>
      <c r="S214" s="331"/>
      <c r="T214" s="331"/>
      <c r="U214" s="331"/>
      <c r="V214" s="468" t="s">
        <v>73</v>
      </c>
      <c r="W214" s="216"/>
      <c r="X214" s="214"/>
      <c r="Y214" s="221"/>
      <c r="Z214" s="216"/>
      <c r="AB214" s="216"/>
    </row>
    <row r="215" spans="2:28" ht="16.5" customHeight="1">
      <c r="B215" s="209"/>
      <c r="C215" s="654">
        <v>754</v>
      </c>
      <c r="D215" s="338"/>
      <c r="E215" s="723">
        <v>22</v>
      </c>
      <c r="F215" s="852">
        <v>15</v>
      </c>
      <c r="G215" s="702">
        <v>24</v>
      </c>
      <c r="H215" s="517">
        <v>0</v>
      </c>
      <c r="I215" s="236"/>
      <c r="J215" s="469"/>
      <c r="K215" s="470"/>
      <c r="L215" s="470"/>
      <c r="M215" s="470"/>
      <c r="N215" s="470"/>
      <c r="O215" s="470"/>
      <c r="P215" s="471"/>
      <c r="Q215" s="471">
        <v>24</v>
      </c>
      <c r="R215" s="471"/>
      <c r="S215" s="471"/>
      <c r="T215" s="471"/>
      <c r="U215" s="471"/>
      <c r="V215" s="472">
        <f>SUM(Q215:Q215)</f>
        <v>24</v>
      </c>
      <c r="W215" s="216"/>
      <c r="X215" s="224"/>
      <c r="Y215" s="221"/>
      <c r="Z215" s="216"/>
      <c r="AB215" s="216"/>
    </row>
    <row r="216" spans="2:28" ht="16.5" customHeight="1" thickBot="1">
      <c r="B216" s="209"/>
      <c r="C216" s="653">
        <v>757</v>
      </c>
      <c r="D216" s="616"/>
      <c r="E216" s="366">
        <v>14</v>
      </c>
      <c r="F216" s="853">
        <v>10</v>
      </c>
      <c r="G216" s="760">
        <v>14</v>
      </c>
      <c r="H216" s="368">
        <v>0</v>
      </c>
      <c r="I216" s="329"/>
      <c r="J216" s="552"/>
      <c r="K216" s="553"/>
      <c r="L216" s="553"/>
      <c r="M216" s="553"/>
      <c r="N216" s="553"/>
      <c r="O216" s="553"/>
      <c r="P216" s="680"/>
      <c r="Q216" s="680">
        <v>14</v>
      </c>
      <c r="R216" s="680"/>
      <c r="S216" s="680"/>
      <c r="T216" s="680"/>
      <c r="U216" s="680"/>
      <c r="V216" s="679">
        <f>SUM(R216:U216)</f>
        <v>0</v>
      </c>
      <c r="W216" s="216"/>
      <c r="X216" s="224"/>
      <c r="Y216" s="221"/>
      <c r="Z216" s="216"/>
      <c r="AB216" s="216"/>
    </row>
    <row r="217" spans="2:28" ht="16.5" customHeight="1" hidden="1" thickBot="1">
      <c r="B217" s="344"/>
      <c r="C217" s="653"/>
      <c r="D217" s="762"/>
      <c r="E217" s="675"/>
      <c r="F217" s="676"/>
      <c r="G217" s="676"/>
      <c r="H217" s="473">
        <v>0</v>
      </c>
      <c r="I217" s="280"/>
      <c r="J217" s="677"/>
      <c r="K217" s="678"/>
      <c r="L217" s="678"/>
      <c r="M217" s="678"/>
      <c r="N217" s="678"/>
      <c r="O217" s="678"/>
      <c r="P217" s="678"/>
      <c r="Q217" s="678"/>
      <c r="R217" s="678"/>
      <c r="S217" s="678"/>
      <c r="T217" s="678"/>
      <c r="U217" s="678"/>
      <c r="V217" s="679">
        <f>SUM(K217:R217)</f>
        <v>0</v>
      </c>
      <c r="W217" s="216"/>
      <c r="X217" s="224"/>
      <c r="Y217" s="221"/>
      <c r="Z217" s="216"/>
      <c r="AB217" s="216"/>
    </row>
    <row r="218" spans="2:28" ht="16.5" customHeight="1">
      <c r="B218" s="354" t="s">
        <v>128</v>
      </c>
      <c r="C218" s="250"/>
      <c r="D218" s="277"/>
      <c r="E218" s="355">
        <f>SUM(E215:E217)</f>
        <v>36</v>
      </c>
      <c r="F218" s="356">
        <f>SUM(F215:F217)</f>
        <v>25</v>
      </c>
      <c r="G218" s="356">
        <f>SUM(G215:G217)</f>
        <v>38</v>
      </c>
      <c r="H218" s="357">
        <f>SUM(H215:H217)</f>
        <v>0</v>
      </c>
      <c r="I218" s="256"/>
      <c r="J218" s="478"/>
      <c r="K218" s="405"/>
      <c r="L218" s="405"/>
      <c r="M218" s="405"/>
      <c r="N218" s="405"/>
      <c r="O218" s="405"/>
      <c r="P218" s="405"/>
      <c r="Q218" s="405">
        <f>SUM(Q215:Q217)</f>
        <v>38</v>
      </c>
      <c r="R218" s="405"/>
      <c r="S218" s="405"/>
      <c r="T218" s="405"/>
      <c r="U218" s="405"/>
      <c r="V218" s="479">
        <f>SUM(Q218:U218)</f>
        <v>38</v>
      </c>
      <c r="W218" s="216"/>
      <c r="X218" s="224"/>
      <c r="Y218" s="221"/>
      <c r="Z218" s="216"/>
      <c r="AB218" s="216"/>
    </row>
    <row r="219" spans="2:28" ht="16.5" customHeight="1">
      <c r="B219" s="354" t="s">
        <v>129</v>
      </c>
      <c r="C219" s="362"/>
      <c r="D219" s="277"/>
      <c r="E219" s="363">
        <f>+E220-E218</f>
        <v>10</v>
      </c>
      <c r="F219" s="224">
        <f>+F220-F218</f>
        <v>21</v>
      </c>
      <c r="G219" s="224">
        <f>+G220-G218</f>
        <v>8</v>
      </c>
      <c r="H219" s="364"/>
      <c r="I219" s="256"/>
      <c r="J219" s="480"/>
      <c r="K219" s="481"/>
      <c r="L219" s="481"/>
      <c r="M219" s="481"/>
      <c r="N219" s="481"/>
      <c r="O219" s="481"/>
      <c r="P219" s="481"/>
      <c r="Q219" s="524">
        <f>Q218*0.2</f>
        <v>8</v>
      </c>
      <c r="R219" s="524"/>
      <c r="S219" s="524"/>
      <c r="T219" s="524"/>
      <c r="U219" s="481"/>
      <c r="V219" s="525">
        <f>SUM(Q219:U219)</f>
        <v>8</v>
      </c>
      <c r="W219" s="216"/>
      <c r="X219" s="214"/>
      <c r="Y219" s="221"/>
      <c r="Z219" s="216"/>
      <c r="AB219" s="216"/>
    </row>
    <row r="220" spans="2:28" ht="16.5" customHeight="1" thickBot="1">
      <c r="B220" s="354" t="s">
        <v>28</v>
      </c>
      <c r="C220" s="362"/>
      <c r="D220" s="277"/>
      <c r="E220" s="366">
        <f>MAX(E218:G218)*0.2+MAX(E218:G218)</f>
        <v>46</v>
      </c>
      <c r="F220" s="367">
        <f>MAX(E218:G218)*0.2+MAX(E218:G218)</f>
        <v>46</v>
      </c>
      <c r="G220" s="367">
        <f>MAX(E218:G218)*0.2+MAX(E218:G218)</f>
        <v>46</v>
      </c>
      <c r="H220" s="368"/>
      <c r="I220" s="286"/>
      <c r="J220" s="350"/>
      <c r="K220" s="476"/>
      <c r="L220" s="476"/>
      <c r="M220" s="476"/>
      <c r="N220" s="476"/>
      <c r="O220" s="476"/>
      <c r="P220" s="476"/>
      <c r="Q220" s="476">
        <f>SUM(Q218:Q219)</f>
        <v>46</v>
      </c>
      <c r="R220" s="476"/>
      <c r="S220" s="476"/>
      <c r="T220" s="476"/>
      <c r="U220" s="476"/>
      <c r="V220" s="370">
        <f>SUM(Q220:U220)</f>
        <v>46</v>
      </c>
      <c r="W220" s="216"/>
      <c r="X220" s="214"/>
      <c r="Y220" s="221"/>
      <c r="Z220" s="216"/>
      <c r="AB220" s="216"/>
    </row>
    <row r="221" spans="2:28" ht="16.5" customHeight="1">
      <c r="B221" s="371" t="s">
        <v>130</v>
      </c>
      <c r="C221" s="250"/>
      <c r="D221" s="277"/>
      <c r="E221" s="224"/>
      <c r="F221" s="224"/>
      <c r="G221" s="224"/>
      <c r="H221" s="224"/>
      <c r="I221" s="256"/>
      <c r="J221" s="482"/>
      <c r="K221" s="482"/>
      <c r="L221" s="482"/>
      <c r="M221" s="482"/>
      <c r="N221" s="482"/>
      <c r="O221" s="482"/>
      <c r="P221" s="482"/>
      <c r="Q221" s="291"/>
      <c r="R221" s="291"/>
      <c r="S221" s="291"/>
      <c r="T221" s="291"/>
      <c r="U221" s="291"/>
      <c r="V221" s="291"/>
      <c r="W221" s="216"/>
      <c r="X221" s="214"/>
      <c r="Y221" s="221"/>
      <c r="Z221" s="216"/>
      <c r="AB221" s="216"/>
    </row>
    <row r="222" spans="2:28" ht="16.5" customHeight="1">
      <c r="B222" s="241"/>
      <c r="C222" s="250"/>
      <c r="D222" s="277"/>
      <c r="E222" s="224"/>
      <c r="F222" s="224"/>
      <c r="G222" s="224"/>
      <c r="H222" s="224"/>
      <c r="I222" s="256"/>
      <c r="J222" s="673">
        <v>25</v>
      </c>
      <c r="K222" s="673">
        <v>5</v>
      </c>
      <c r="L222" s="673"/>
      <c r="M222" s="673">
        <v>145</v>
      </c>
      <c r="N222" s="673"/>
      <c r="O222" s="673"/>
      <c r="P222" s="673"/>
      <c r="Q222" s="673"/>
      <c r="R222" s="673">
        <f>12+17</f>
        <v>29</v>
      </c>
      <c r="S222" s="673">
        <f>7+2</f>
        <v>9</v>
      </c>
      <c r="T222" s="673">
        <v>30</v>
      </c>
      <c r="U222" s="373"/>
      <c r="V222" s="290"/>
      <c r="W222" s="290"/>
      <c r="X222" s="290"/>
      <c r="Y222" s="277"/>
      <c r="Z222" s="277"/>
      <c r="AA222" s="225"/>
      <c r="AB222" s="216"/>
    </row>
    <row r="223" spans="2:28" ht="16.5" customHeight="1" thickBot="1">
      <c r="B223" s="241" t="s">
        <v>235</v>
      </c>
      <c r="C223" s="250"/>
      <c r="D223" s="277"/>
      <c r="E223" s="224"/>
      <c r="F223" s="224"/>
      <c r="G223" s="224"/>
      <c r="H223" s="224"/>
      <c r="I223" s="256"/>
      <c r="J223" s="377">
        <v>25</v>
      </c>
      <c r="K223" s="377"/>
      <c r="L223" s="377"/>
      <c r="M223" s="377">
        <v>145</v>
      </c>
      <c r="N223" s="377"/>
      <c r="O223" s="377"/>
      <c r="P223" s="377"/>
      <c r="Q223" s="377"/>
      <c r="R223" s="377">
        <f>R182+R212</f>
        <v>0</v>
      </c>
      <c r="S223" s="377">
        <f>S182+S212</f>
        <v>7</v>
      </c>
      <c r="T223" s="377">
        <v>49</v>
      </c>
      <c r="U223" s="377"/>
      <c r="V223" s="377">
        <f>SUM(J223:U223)</f>
        <v>226</v>
      </c>
      <c r="W223" s="373"/>
      <c r="X223" s="373"/>
      <c r="Y223" s="224"/>
      <c r="Z223" s="484"/>
      <c r="AA223" s="225"/>
      <c r="AB223" s="216"/>
    </row>
    <row r="224" spans="2:28" ht="15.75" thickBot="1">
      <c r="B224" s="241"/>
      <c r="C224" s="1537" t="s">
        <v>138</v>
      </c>
      <c r="D224" s="1538"/>
      <c r="E224" s="1538"/>
      <c r="F224" s="1538"/>
      <c r="G224" s="1538"/>
      <c r="H224" s="1539"/>
      <c r="I224" s="301" t="s">
        <v>51</v>
      </c>
      <c r="J224" s="1497" t="s">
        <v>121</v>
      </c>
      <c r="K224" s="1498"/>
      <c r="L224" s="1498"/>
      <c r="M224" s="1498"/>
      <c r="N224" s="1498"/>
      <c r="O224" s="1498"/>
      <c r="P224" s="1498"/>
      <c r="Q224" s="1498"/>
      <c r="R224" s="1498"/>
      <c r="S224" s="1498"/>
      <c r="T224" s="1498"/>
      <c r="U224" s="1498"/>
      <c r="V224" s="1499"/>
      <c r="W224" s="216"/>
      <c r="X224" s="277"/>
      <c r="Y224" s="221"/>
      <c r="Z224" s="225"/>
      <c r="AB224" s="216"/>
    </row>
    <row r="225" spans="2:28" ht="15.75" thickBot="1">
      <c r="B225" s="241"/>
      <c r="C225" s="240"/>
      <c r="D225" s="240"/>
      <c r="E225" s="233" t="s">
        <v>88</v>
      </c>
      <c r="F225" s="234" t="s">
        <v>89</v>
      </c>
      <c r="G225" s="234" t="s">
        <v>90</v>
      </c>
      <c r="H225" s="235" t="s">
        <v>91</v>
      </c>
      <c r="I225" s="236"/>
      <c r="J225" s="402" t="s">
        <v>52</v>
      </c>
      <c r="K225" s="238">
        <v>19</v>
      </c>
      <c r="L225" s="238"/>
      <c r="M225" s="238" t="s">
        <v>62</v>
      </c>
      <c r="N225" s="238"/>
      <c r="O225" s="238"/>
      <c r="Q225" s="238">
        <v>92</v>
      </c>
      <c r="R225" s="238"/>
      <c r="S225" s="212">
        <v>94</v>
      </c>
      <c r="T225" s="238"/>
      <c r="U225" s="238"/>
      <c r="V225" s="302" t="s">
        <v>73</v>
      </c>
      <c r="W225" s="216"/>
      <c r="X225" s="277"/>
      <c r="Y225" s="221"/>
      <c r="Z225" s="225"/>
      <c r="AB225" s="216"/>
    </row>
    <row r="226" spans="2:28" ht="16.5" customHeight="1">
      <c r="B226" s="384" t="s">
        <v>128</v>
      </c>
      <c r="C226" s="384"/>
      <c r="D226" s="240"/>
      <c r="E226" s="385">
        <f>E218+E198</f>
        <v>169</v>
      </c>
      <c r="F226" s="386">
        <f>F218+F198</f>
        <v>95</v>
      </c>
      <c r="G226" s="386">
        <f>G218+G198</f>
        <v>181</v>
      </c>
      <c r="H226" s="387">
        <f>H198+H218</f>
        <v>4</v>
      </c>
      <c r="I226" s="297"/>
      <c r="J226" s="485">
        <f>J218+J198</f>
        <v>18</v>
      </c>
      <c r="K226" s="486">
        <f>K218+K198</f>
        <v>0</v>
      </c>
      <c r="L226" s="486">
        <f>L218+L198</f>
        <v>0</v>
      </c>
      <c r="M226" s="486">
        <f>M218+M198</f>
        <v>117</v>
      </c>
      <c r="N226" s="486">
        <f>N218+N198</f>
        <v>0</v>
      </c>
      <c r="O226" s="486">
        <f>O198</f>
        <v>0</v>
      </c>
      <c r="P226" s="486"/>
      <c r="Q226" s="486">
        <f>Q218+T198</f>
        <v>38</v>
      </c>
      <c r="R226" s="486">
        <f>R218+R198</f>
        <v>0</v>
      </c>
      <c r="S226" s="486">
        <f>S198</f>
        <v>8</v>
      </c>
      <c r="T226" s="486"/>
      <c r="U226" s="486"/>
      <c r="V226" s="487">
        <f>SUM(J226:U226)</f>
        <v>181</v>
      </c>
      <c r="W226" s="216"/>
      <c r="X226" s="214"/>
      <c r="Y226" s="209">
        <f>G226-V226</f>
        <v>0</v>
      </c>
      <c r="Z226" s="216"/>
      <c r="AB226" s="216"/>
    </row>
    <row r="227" spans="2:28" ht="16.5" customHeight="1">
      <c r="B227" s="354" t="s">
        <v>129</v>
      </c>
      <c r="C227" s="250"/>
      <c r="D227" s="224"/>
      <c r="E227" s="278">
        <f aca="true" t="shared" si="14" ref="E227:G228">E199+E219</f>
        <v>46</v>
      </c>
      <c r="F227" s="224">
        <f t="shared" si="14"/>
        <v>120</v>
      </c>
      <c r="G227" s="224">
        <f t="shared" si="14"/>
        <v>34</v>
      </c>
      <c r="H227" s="279"/>
      <c r="I227" s="256"/>
      <c r="J227" s="488">
        <f aca="true" t="shared" si="15" ref="J227:O227">J228-J226</f>
        <v>0</v>
      </c>
      <c r="K227" s="448">
        <f t="shared" si="15"/>
        <v>3</v>
      </c>
      <c r="L227" s="448">
        <f t="shared" si="15"/>
        <v>0</v>
      </c>
      <c r="M227" s="448">
        <f t="shared" si="15"/>
        <v>23</v>
      </c>
      <c r="N227" s="448">
        <f t="shared" si="15"/>
        <v>0</v>
      </c>
      <c r="O227" s="448">
        <f t="shared" si="15"/>
        <v>0</v>
      </c>
      <c r="P227" s="448"/>
      <c r="Q227" s="448">
        <f>Q228-Q226</f>
        <v>8</v>
      </c>
      <c r="R227" s="448">
        <f>R228-R226</f>
        <v>0</v>
      </c>
      <c r="S227" s="448"/>
      <c r="T227" s="448"/>
      <c r="U227" s="448"/>
      <c r="V227" s="489">
        <f>SUM(J227:U227)</f>
        <v>34</v>
      </c>
      <c r="W227" s="216"/>
      <c r="X227" s="214"/>
      <c r="Y227" s="209">
        <f>E227-V227</f>
        <v>12</v>
      </c>
      <c r="Z227" s="216"/>
      <c r="AB227" s="216"/>
    </row>
    <row r="228" spans="2:28" ht="16.5" customHeight="1" thickBot="1">
      <c r="B228" s="354" t="s">
        <v>28</v>
      </c>
      <c r="C228" s="250"/>
      <c r="D228" s="277"/>
      <c r="E228" s="283">
        <f t="shared" si="14"/>
        <v>215</v>
      </c>
      <c r="F228" s="284">
        <f t="shared" si="14"/>
        <v>215</v>
      </c>
      <c r="G228" s="284">
        <f t="shared" si="14"/>
        <v>215</v>
      </c>
      <c r="H228" s="285"/>
      <c r="I228" s="286"/>
      <c r="J228" s="490">
        <f>J200</f>
        <v>18</v>
      </c>
      <c r="K228" s="275">
        <f>K200</f>
        <v>3</v>
      </c>
      <c r="L228" s="275">
        <f>L200</f>
        <v>0</v>
      </c>
      <c r="M228" s="275">
        <f>M200+M220</f>
        <v>140</v>
      </c>
      <c r="N228" s="275">
        <f>N200+N220</f>
        <v>0</v>
      </c>
      <c r="O228" s="275">
        <f>O200</f>
        <v>0</v>
      </c>
      <c r="P228" s="275"/>
      <c r="Q228" s="275">
        <f>Q220</f>
        <v>46</v>
      </c>
      <c r="R228" s="275">
        <f>R200+R220</f>
        <v>0</v>
      </c>
      <c r="S228" s="275">
        <f>S200+S220</f>
        <v>8</v>
      </c>
      <c r="T228" s="275"/>
      <c r="U228" s="275"/>
      <c r="V228" s="491">
        <f>SUM(J228:U228)</f>
        <v>215</v>
      </c>
      <c r="W228" s="216"/>
      <c r="X228" s="214"/>
      <c r="Y228" s="221"/>
      <c r="Z228" s="216"/>
      <c r="AB228" s="216"/>
    </row>
    <row r="229" spans="2:28" ht="16.5" customHeight="1">
      <c r="B229" s="371" t="s">
        <v>130</v>
      </c>
      <c r="C229" s="362"/>
      <c r="D229" s="483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289"/>
      <c r="V229" s="1450">
        <f>V227/V226</f>
        <v>0.188</v>
      </c>
      <c r="W229" s="216"/>
      <c r="X229" s="492"/>
      <c r="Y229" s="221"/>
      <c r="Z229" s="216"/>
      <c r="AB229" s="216"/>
    </row>
    <row r="230" spans="2:28" ht="16.5" customHeight="1">
      <c r="B230" s="371"/>
      <c r="C230" s="362"/>
      <c r="D230" s="483"/>
      <c r="J230" s="289"/>
      <c r="K230" s="289"/>
      <c r="L230" s="289"/>
      <c r="M230" s="289"/>
      <c r="N230" s="289"/>
      <c r="O230" s="289"/>
      <c r="P230" s="289"/>
      <c r="Q230" s="289"/>
      <c r="R230" s="289"/>
      <c r="S230" s="289"/>
      <c r="T230" s="289"/>
      <c r="U230" s="289"/>
      <c r="V230" s="291"/>
      <c r="W230" s="216"/>
      <c r="X230" s="492"/>
      <c r="Y230" s="221"/>
      <c r="Z230" s="216"/>
      <c r="AB230" s="216"/>
    </row>
    <row r="231" spans="2:28" ht="16.5" customHeight="1">
      <c r="B231" s="371"/>
      <c r="C231" s="362"/>
      <c r="D231" s="483"/>
      <c r="J231" s="289"/>
      <c r="K231" s="289"/>
      <c r="L231" s="289"/>
      <c r="M231" s="289"/>
      <c r="N231" s="289"/>
      <c r="O231" s="289"/>
      <c r="P231" s="289"/>
      <c r="Q231" s="289"/>
      <c r="R231" s="289"/>
      <c r="S231" s="289"/>
      <c r="T231" s="289"/>
      <c r="U231" s="289"/>
      <c r="V231" s="291"/>
      <c r="W231" s="216"/>
      <c r="X231" s="492"/>
      <c r="Y231" s="221"/>
      <c r="Z231" s="216"/>
      <c r="AB231" s="216"/>
    </row>
    <row r="232" spans="2:28" ht="16.5" customHeight="1">
      <c r="B232" s="371"/>
      <c r="C232" s="362"/>
      <c r="D232" s="483"/>
      <c r="J232" s="289"/>
      <c r="K232" s="289"/>
      <c r="L232" s="289"/>
      <c r="M232" s="289"/>
      <c r="N232" s="289"/>
      <c r="O232" s="289"/>
      <c r="P232" s="289"/>
      <c r="Q232" s="289"/>
      <c r="R232" s="289"/>
      <c r="S232" s="289"/>
      <c r="T232" s="289"/>
      <c r="U232" s="289"/>
      <c r="V232" s="291"/>
      <c r="W232" s="216"/>
      <c r="X232" s="492"/>
      <c r="Y232" s="221"/>
      <c r="Z232" s="216"/>
      <c r="AB232" s="216"/>
    </row>
    <row r="233" ht="16.5" customHeight="1" hidden="1">
      <c r="B233" s="344" t="s">
        <v>312</v>
      </c>
    </row>
    <row r="234" ht="16.5" customHeight="1" hidden="1">
      <c r="B234" s="344" t="s">
        <v>178</v>
      </c>
    </row>
    <row r="235" ht="16.5" customHeight="1" hidden="1">
      <c r="B235" s="216" t="s">
        <v>146</v>
      </c>
    </row>
    <row r="236" ht="16.5" customHeight="1" hidden="1">
      <c r="B236" s="216" t="s">
        <v>147</v>
      </c>
    </row>
    <row r="238" spans="2:26" ht="16.5" customHeight="1">
      <c r="B238" s="209" t="s">
        <v>118</v>
      </c>
      <c r="C238" s="210"/>
      <c r="D238" s="211"/>
      <c r="E238" s="211"/>
      <c r="F238" s="211"/>
      <c r="G238" s="211"/>
      <c r="H238" s="211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1"/>
      <c r="Z238" s="212"/>
    </row>
    <row r="239" spans="2:26" ht="16.5" customHeight="1">
      <c r="B239" s="209" t="s">
        <v>119</v>
      </c>
      <c r="C239" s="210"/>
      <c r="D239" s="211"/>
      <c r="E239" s="211"/>
      <c r="F239" s="211"/>
      <c r="G239" s="211"/>
      <c r="H239" s="211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493"/>
      <c r="U239" s="493"/>
      <c r="V239" s="212"/>
      <c r="W239" s="212"/>
      <c r="X239" s="212"/>
      <c r="Y239" s="211"/>
      <c r="Z239" s="212"/>
    </row>
    <row r="241" spans="2:26" ht="16.5" customHeight="1">
      <c r="B241" s="209" t="s">
        <v>163</v>
      </c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7"/>
      <c r="Z241" s="396"/>
    </row>
    <row r="242" spans="10:22" ht="16.5" customHeight="1">
      <c r="J242" s="662">
        <v>49</v>
      </c>
      <c r="K242" s="662">
        <v>5</v>
      </c>
      <c r="L242" s="662">
        <v>3</v>
      </c>
      <c r="M242" s="662">
        <v>1</v>
      </c>
      <c r="N242" s="662">
        <v>20</v>
      </c>
      <c r="O242" s="219"/>
      <c r="P242" s="219"/>
      <c r="Q242" s="219"/>
      <c r="R242" s="219"/>
      <c r="S242" s="219"/>
      <c r="T242" s="219"/>
      <c r="U242" s="219"/>
      <c r="V242" s="219"/>
    </row>
    <row r="243" spans="2:26" ht="16.5" customHeight="1" thickBot="1">
      <c r="B243" s="209" t="s">
        <v>222</v>
      </c>
      <c r="J243" s="219">
        <v>50</v>
      </c>
      <c r="K243" s="219">
        <v>6</v>
      </c>
      <c r="L243" s="219">
        <v>3</v>
      </c>
      <c r="M243" s="219"/>
      <c r="N243" s="219">
        <v>20</v>
      </c>
      <c r="O243" s="219"/>
      <c r="P243" s="219"/>
      <c r="Q243" s="219"/>
      <c r="R243" s="219"/>
      <c r="S243" s="219"/>
      <c r="T243" s="219"/>
      <c r="U243" s="219"/>
      <c r="V243" s="219">
        <f>SUM(J243:U243)</f>
        <v>79</v>
      </c>
      <c r="W243" s="215">
        <f>'DIV EQUP'!M11</f>
        <v>0</v>
      </c>
      <c r="X243" s="215">
        <f>'DIV EQUP'!N11</f>
        <v>0</v>
      </c>
      <c r="Y243" s="214">
        <f>'DIV EQUP'!O11</f>
        <v>0</v>
      </c>
      <c r="Z243" s="215">
        <f>'DIV EQUP'!P11</f>
        <v>0</v>
      </c>
    </row>
    <row r="244" spans="3:22" ht="16.5" customHeight="1" thickBot="1">
      <c r="C244" s="226"/>
      <c r="D244" s="296"/>
      <c r="E244" s="1504" t="s">
        <v>86</v>
      </c>
      <c r="F244" s="1505"/>
      <c r="G244" s="1505"/>
      <c r="H244" s="1506"/>
      <c r="I244" s="297"/>
      <c r="J244" s="1540" t="s">
        <v>121</v>
      </c>
      <c r="K244" s="1541"/>
      <c r="L244" s="1541"/>
      <c r="M244" s="1541"/>
      <c r="N244" s="1541"/>
      <c r="O244" s="1541"/>
      <c r="P244" s="1541"/>
      <c r="Q244" s="1541"/>
      <c r="R244" s="1541"/>
      <c r="S244" s="1541"/>
      <c r="T244" s="1541"/>
      <c r="U244" s="1541"/>
      <c r="V244" s="1542"/>
    </row>
    <row r="245" spans="2:28" ht="16.5" customHeight="1" thickBot="1">
      <c r="B245" s="209"/>
      <c r="C245" s="231" t="s">
        <v>135</v>
      </c>
      <c r="D245" s="300"/>
      <c r="E245" s="434" t="s">
        <v>88</v>
      </c>
      <c r="F245" s="234" t="s">
        <v>89</v>
      </c>
      <c r="G245" s="234" t="s">
        <v>90</v>
      </c>
      <c r="H245" s="435" t="s">
        <v>91</v>
      </c>
      <c r="I245" s="301" t="s">
        <v>51</v>
      </c>
      <c r="J245" s="402" t="s">
        <v>52</v>
      </c>
      <c r="K245" s="238" t="s">
        <v>53</v>
      </c>
      <c r="L245" s="238">
        <v>20</v>
      </c>
      <c r="M245" s="238"/>
      <c r="N245" s="238" t="s">
        <v>58</v>
      </c>
      <c r="O245" s="238"/>
      <c r="P245" s="238"/>
      <c r="Q245" s="238"/>
      <c r="R245" s="238"/>
      <c r="S245" s="238"/>
      <c r="T245" s="238"/>
      <c r="U245" s="238"/>
      <c r="V245" s="302" t="s">
        <v>73</v>
      </c>
      <c r="W245" s="216"/>
      <c r="X245" s="214"/>
      <c r="Y245" s="216"/>
      <c r="Z245" s="216"/>
      <c r="AB245" s="216"/>
    </row>
    <row r="246" spans="3:28" ht="16.5" customHeight="1">
      <c r="C246" s="243" t="s">
        <v>164</v>
      </c>
      <c r="D246" s="244"/>
      <c r="E246" s="252">
        <v>20</v>
      </c>
      <c r="F246" s="621">
        <v>7</v>
      </c>
      <c r="G246" s="698">
        <v>20</v>
      </c>
      <c r="H246" s="304">
        <v>0</v>
      </c>
      <c r="I246" s="280"/>
      <c r="J246" s="405"/>
      <c r="K246" s="405"/>
      <c r="L246" s="405"/>
      <c r="M246" s="405"/>
      <c r="N246" s="405">
        <v>20</v>
      </c>
      <c r="O246" s="405"/>
      <c r="P246" s="405"/>
      <c r="Q246" s="405"/>
      <c r="R246" s="405"/>
      <c r="S246" s="405"/>
      <c r="T246" s="405"/>
      <c r="U246" s="405"/>
      <c r="V246" s="406">
        <f>SUM(J246:T246)</f>
        <v>20</v>
      </c>
      <c r="W246" s="216"/>
      <c r="X246" s="224"/>
      <c r="Y246" s="216"/>
      <c r="Z246" s="216"/>
      <c r="AB246" s="216"/>
    </row>
    <row r="247" spans="3:28" ht="16.5" customHeight="1">
      <c r="C247" s="251" t="s">
        <v>165</v>
      </c>
      <c r="D247" s="244"/>
      <c r="E247" s="258">
        <v>22</v>
      </c>
      <c r="F247" s="619">
        <v>10</v>
      </c>
      <c r="G247" s="694">
        <v>19</v>
      </c>
      <c r="H247" s="425">
        <v>0</v>
      </c>
      <c r="I247" s="255"/>
      <c r="J247" s="255">
        <v>19</v>
      </c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82">
        <f>SUM(J247:T247)</f>
        <v>19</v>
      </c>
      <c r="W247" s="216"/>
      <c r="X247" s="224"/>
      <c r="Y247" s="216"/>
      <c r="Z247" s="216"/>
      <c r="AB247" s="216"/>
    </row>
    <row r="248" spans="3:28" ht="16.5" customHeight="1">
      <c r="C248" s="251" t="s">
        <v>166</v>
      </c>
      <c r="D248" s="244"/>
      <c r="E248" s="258">
        <v>26</v>
      </c>
      <c r="F248" s="619">
        <v>10</v>
      </c>
      <c r="G248" s="694">
        <v>29</v>
      </c>
      <c r="H248" s="425">
        <v>0</v>
      </c>
      <c r="I248" s="255"/>
      <c r="J248" s="255">
        <v>29</v>
      </c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82">
        <f>SUM(J248:T248)</f>
        <v>29</v>
      </c>
      <c r="W248" s="216"/>
      <c r="X248" s="224"/>
      <c r="Y248" s="216"/>
      <c r="Z248" s="216"/>
      <c r="AB248" s="216"/>
    </row>
    <row r="249" spans="3:28" ht="16.5" customHeight="1" hidden="1">
      <c r="C249" s="251"/>
      <c r="D249" s="244"/>
      <c r="E249" s="258"/>
      <c r="F249" s="619"/>
      <c r="G249" s="694"/>
      <c r="H249" s="42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82"/>
      <c r="W249" s="216"/>
      <c r="X249" s="224"/>
      <c r="Y249" s="216"/>
      <c r="Z249" s="216"/>
      <c r="AB249" s="216"/>
    </row>
    <row r="250" spans="3:28" ht="16.5" customHeight="1" hidden="1">
      <c r="C250" s="268"/>
      <c r="D250" s="269"/>
      <c r="E250" s="258"/>
      <c r="F250" s="619"/>
      <c r="G250" s="694"/>
      <c r="H250" s="42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82"/>
      <c r="W250" s="216"/>
      <c r="X250" s="224"/>
      <c r="Y250" s="216"/>
      <c r="Z250" s="216"/>
      <c r="AB250" s="216"/>
    </row>
    <row r="251" spans="3:28" ht="16.5" customHeight="1" hidden="1">
      <c r="C251" s="268"/>
      <c r="D251" s="269"/>
      <c r="E251" s="258"/>
      <c r="F251" s="619"/>
      <c r="G251" s="694"/>
      <c r="H251" s="425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  <c r="T251" s="416"/>
      <c r="U251" s="416"/>
      <c r="V251" s="282"/>
      <c r="W251" s="216"/>
      <c r="X251" s="224"/>
      <c r="Y251" s="216"/>
      <c r="Z251" s="216"/>
      <c r="AB251" s="216"/>
    </row>
    <row r="252" spans="3:28" ht="16.5" customHeight="1" thickBot="1">
      <c r="C252" s="410"/>
      <c r="D252" s="271"/>
      <c r="E252" s="272"/>
      <c r="F252" s="695"/>
      <c r="G252" s="697"/>
      <c r="H252" s="393"/>
      <c r="I252" s="416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87"/>
      <c r="W252" s="216"/>
      <c r="X252" s="224"/>
      <c r="Y252" s="216"/>
      <c r="Z252" s="216"/>
      <c r="AB252" s="216"/>
    </row>
    <row r="253" spans="2:28" ht="16.5" customHeight="1">
      <c r="B253" s="209" t="s">
        <v>128</v>
      </c>
      <c r="C253" s="250"/>
      <c r="D253" s="277"/>
      <c r="E253" s="278">
        <f>SUM(E246:E252)</f>
        <v>68</v>
      </c>
      <c r="F253" s="224">
        <f>SUM(F246:F252)</f>
        <v>27</v>
      </c>
      <c r="G253" s="224">
        <f>SUM(G246:G252)</f>
        <v>68</v>
      </c>
      <c r="H253" s="279">
        <f>SUM(H246:H252)+SUM(H263:H264)</f>
        <v>0</v>
      </c>
      <c r="I253" s="297"/>
      <c r="J253" s="280">
        <f>SUM(J246:J252)+J266</f>
        <v>48</v>
      </c>
      <c r="K253" s="280">
        <f>SUM(K246:K252)+K266</f>
        <v>0</v>
      </c>
      <c r="L253" s="280">
        <f>SUM(L246:L252)</f>
        <v>0</v>
      </c>
      <c r="M253" s="280">
        <f>SUM(M246:M252)</f>
        <v>0</v>
      </c>
      <c r="N253" s="280">
        <f>SUM(N246:N252)+P266</f>
        <v>20</v>
      </c>
      <c r="O253" s="280">
        <f aca="true" t="shared" si="16" ref="O253:T253">SUM(O246:O252)</f>
        <v>0</v>
      </c>
      <c r="P253" s="438">
        <f t="shared" si="16"/>
        <v>0</v>
      </c>
      <c r="Q253" s="438">
        <f t="shared" si="16"/>
        <v>0</v>
      </c>
      <c r="R253" s="438">
        <f t="shared" si="16"/>
        <v>0</v>
      </c>
      <c r="S253" s="438">
        <f t="shared" si="16"/>
        <v>0</v>
      </c>
      <c r="T253" s="438">
        <f t="shared" si="16"/>
        <v>0</v>
      </c>
      <c r="U253" s="438"/>
      <c r="V253" s="281">
        <f>SUM(V246:V252)</f>
        <v>68</v>
      </c>
      <c r="W253" s="216"/>
      <c r="X253" s="224"/>
      <c r="Y253" s="216"/>
      <c r="Z253" s="216"/>
      <c r="AB253" s="216"/>
    </row>
    <row r="254" spans="2:28" ht="16.5" customHeight="1">
      <c r="B254" s="209" t="s">
        <v>129</v>
      </c>
      <c r="C254" s="250"/>
      <c r="D254" s="277"/>
      <c r="E254" s="278">
        <f>+E255-E253</f>
        <v>12</v>
      </c>
      <c r="F254" s="224">
        <f>+F255-F253</f>
        <v>53</v>
      </c>
      <c r="G254" s="224">
        <f>+G255-G253</f>
        <v>12</v>
      </c>
      <c r="H254" s="279"/>
      <c r="I254" s="256"/>
      <c r="J254" s="447">
        <v>12</v>
      </c>
      <c r="K254" s="255"/>
      <c r="L254" s="280"/>
      <c r="M254" s="280"/>
      <c r="N254" s="280"/>
      <c r="O254" s="255">
        <f>Q243-O253</f>
        <v>0</v>
      </c>
      <c r="P254" s="255">
        <f>R243-P253</f>
        <v>0</v>
      </c>
      <c r="Q254" s="255">
        <f>S243-Q253</f>
        <v>0</v>
      </c>
      <c r="R254" s="255">
        <f>T243-R253</f>
        <v>0</v>
      </c>
      <c r="S254" s="255"/>
      <c r="T254" s="255">
        <f>W243-T253</f>
        <v>0</v>
      </c>
      <c r="U254" s="255"/>
      <c r="V254" s="282">
        <f>SUM(J254:T254)</f>
        <v>12</v>
      </c>
      <c r="W254" s="216"/>
      <c r="X254" s="224"/>
      <c r="Y254" s="216"/>
      <c r="Z254" s="216"/>
      <c r="AB254" s="216"/>
    </row>
    <row r="255" spans="2:28" ht="16.5" customHeight="1" thickBot="1">
      <c r="B255" s="209" t="s">
        <v>28</v>
      </c>
      <c r="C255" s="250"/>
      <c r="D255" s="277"/>
      <c r="E255" s="283">
        <f>MAX(E253:H253)*0.18+MAX(E253:G253)</f>
        <v>80</v>
      </c>
      <c r="F255" s="284">
        <f>MAX(E253:H253)*0.18+MAX(E253:G253)</f>
        <v>80</v>
      </c>
      <c r="G255" s="284">
        <f>MAX(E253:H253)*0.18+MAX(E253:G253)</f>
        <v>80</v>
      </c>
      <c r="H255" s="285"/>
      <c r="I255" s="286"/>
      <c r="J255" s="275">
        <f>SUM(J253:J254)</f>
        <v>60</v>
      </c>
      <c r="K255" s="275">
        <f>SUM(K253:K254)</f>
        <v>0</v>
      </c>
      <c r="L255" s="275">
        <f>SUM(L253:L254)</f>
        <v>0</v>
      </c>
      <c r="M255" s="275">
        <f>SUM(M253:M254)</f>
        <v>0</v>
      </c>
      <c r="N255" s="449">
        <f>SUM(N253:N254)</f>
        <v>20</v>
      </c>
      <c r="O255" s="444"/>
      <c r="P255" s="444"/>
      <c r="Q255" s="444"/>
      <c r="R255" s="444"/>
      <c r="S255" s="444"/>
      <c r="T255" s="444"/>
      <c r="U255" s="444"/>
      <c r="V255" s="287">
        <f>SUM(J255:T255)</f>
        <v>80</v>
      </c>
      <c r="W255" s="216"/>
      <c r="X255" s="224"/>
      <c r="Y255" s="216"/>
      <c r="Z255" s="216"/>
      <c r="AB255" s="216"/>
    </row>
    <row r="256" spans="2:28" ht="16.5" customHeight="1">
      <c r="B256" s="209" t="s">
        <v>130</v>
      </c>
      <c r="C256" s="262"/>
      <c r="D256" s="224"/>
      <c r="E256" s="224"/>
      <c r="F256" s="224"/>
      <c r="G256" s="224"/>
      <c r="H256" s="224"/>
      <c r="I256" s="256"/>
      <c r="J256" s="291"/>
      <c r="K256" s="291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1452">
        <f>+V254/V253</f>
        <v>0.176</v>
      </c>
      <c r="W256" s="216">
        <f>V256-X256</f>
        <v>0</v>
      </c>
      <c r="X256" s="214"/>
      <c r="Y256" s="216"/>
      <c r="Z256" s="216"/>
      <c r="AB256" s="216"/>
    </row>
    <row r="257" spans="3:9" ht="16.5" customHeight="1">
      <c r="C257" s="262"/>
      <c r="D257" s="224"/>
      <c r="E257" s="224"/>
      <c r="F257" s="224"/>
      <c r="G257" s="224"/>
      <c r="H257" s="224"/>
      <c r="I257" s="256"/>
    </row>
    <row r="258" spans="2:9" ht="16.5" customHeight="1" thickBot="1">
      <c r="B258" s="209" t="s">
        <v>167</v>
      </c>
      <c r="C258" s="262"/>
      <c r="D258" s="224"/>
      <c r="E258" s="224"/>
      <c r="F258" s="224"/>
      <c r="G258" s="224"/>
      <c r="H258" s="224"/>
      <c r="I258" s="256"/>
    </row>
    <row r="259" spans="2:26" ht="16.5" customHeight="1" thickBot="1">
      <c r="B259" s="1537" t="s">
        <v>132</v>
      </c>
      <c r="C259" s="1538"/>
      <c r="D259" s="1538"/>
      <c r="E259" s="1538"/>
      <c r="F259" s="1538"/>
      <c r="G259" s="1538"/>
      <c r="H259" s="1538"/>
      <c r="I259" s="1538"/>
      <c r="J259" s="1538"/>
      <c r="K259" s="1538"/>
      <c r="L259" s="1538"/>
      <c r="M259" s="1538"/>
      <c r="N259" s="1538"/>
      <c r="O259" s="1538"/>
      <c r="P259" s="1538"/>
      <c r="Q259" s="1538"/>
      <c r="R259" s="1538"/>
      <c r="S259" s="1538"/>
      <c r="T259" s="1538"/>
      <c r="U259" s="1538"/>
      <c r="V259" s="1539"/>
      <c r="W259" s="209"/>
      <c r="X259" s="209"/>
      <c r="Y259" s="209"/>
      <c r="Z259" s="209"/>
    </row>
    <row r="260" spans="2:28" ht="16.5" customHeight="1" hidden="1" thickBot="1">
      <c r="B260" s="1537" t="s">
        <v>134</v>
      </c>
      <c r="C260" s="1538"/>
      <c r="D260" s="1538"/>
      <c r="E260" s="1538"/>
      <c r="F260" s="1538"/>
      <c r="G260" s="1538"/>
      <c r="H260" s="1538"/>
      <c r="I260" s="1538"/>
      <c r="J260" s="1538"/>
      <c r="K260" s="1538"/>
      <c r="L260" s="1538"/>
      <c r="M260" s="1538"/>
      <c r="N260" s="1538"/>
      <c r="O260" s="1538"/>
      <c r="P260" s="1538"/>
      <c r="Q260" s="1538"/>
      <c r="R260" s="1538"/>
      <c r="S260" s="1538"/>
      <c r="T260" s="1538"/>
      <c r="U260" s="1538"/>
      <c r="V260" s="1538"/>
      <c r="W260" s="1538"/>
      <c r="X260" s="1538"/>
      <c r="Y260" s="1538"/>
      <c r="Z260" s="1538"/>
      <c r="AA260" s="216" t="e">
        <f>#REF!-AB260</f>
        <v>#REF!</v>
      </c>
      <c r="AB260" s="224"/>
    </row>
    <row r="261" spans="2:26" ht="16.5" customHeight="1" hidden="1" thickBot="1">
      <c r="B261" s="225"/>
      <c r="C261" s="226"/>
      <c r="D261" s="296"/>
      <c r="E261" s="1510" t="s">
        <v>86</v>
      </c>
      <c r="F261" s="1511"/>
      <c r="G261" s="1511"/>
      <c r="H261" s="1512"/>
      <c r="I261" s="297"/>
      <c r="J261" s="1495" t="s">
        <v>121</v>
      </c>
      <c r="K261" s="1495"/>
      <c r="L261" s="1495"/>
      <c r="M261" s="1495"/>
      <c r="N261" s="1495"/>
      <c r="O261" s="1495"/>
      <c r="P261" s="1495"/>
      <c r="Q261" s="1495"/>
      <c r="R261" s="1495"/>
      <c r="S261" s="1495"/>
      <c r="T261" s="1495"/>
      <c r="U261" s="1495"/>
      <c r="V261" s="1495"/>
      <c r="W261" s="1495"/>
      <c r="X261" s="1495"/>
      <c r="Y261" s="1495"/>
      <c r="Z261" s="1495"/>
    </row>
    <row r="262" spans="2:26" ht="16.5" customHeight="1" hidden="1" thickBot="1">
      <c r="B262" s="209"/>
      <c r="C262" s="231" t="s">
        <v>135</v>
      </c>
      <c r="D262" s="300"/>
      <c r="E262" s="233" t="s">
        <v>88</v>
      </c>
      <c r="F262" s="234" t="s">
        <v>89</v>
      </c>
      <c r="G262" s="234" t="s">
        <v>90</v>
      </c>
      <c r="H262" s="235" t="s">
        <v>91</v>
      </c>
      <c r="I262" s="301" t="s">
        <v>51</v>
      </c>
      <c r="J262" s="402" t="s">
        <v>52</v>
      </c>
      <c r="K262" s="238" t="s">
        <v>53</v>
      </c>
      <c r="L262" s="238" t="s">
        <v>54</v>
      </c>
      <c r="M262" s="238" t="s">
        <v>55</v>
      </c>
      <c r="N262" s="238" t="s">
        <v>56</v>
      </c>
      <c r="O262" s="238" t="s">
        <v>57</v>
      </c>
      <c r="P262" s="238" t="s">
        <v>58</v>
      </c>
      <c r="Q262" s="238" t="s">
        <v>59</v>
      </c>
      <c r="R262" s="238" t="s">
        <v>60</v>
      </c>
      <c r="S262" s="238" t="s">
        <v>61</v>
      </c>
      <c r="T262" s="238" t="s">
        <v>62</v>
      </c>
      <c r="U262" s="238"/>
      <c r="V262" s="238" t="s">
        <v>63</v>
      </c>
      <c r="W262" s="238" t="s">
        <v>64</v>
      </c>
      <c r="X262" s="238" t="s">
        <v>65</v>
      </c>
      <c r="Y262" s="494" t="s">
        <v>66</v>
      </c>
      <c r="Z262" s="238" t="s">
        <v>67</v>
      </c>
    </row>
    <row r="263" spans="3:26" ht="16.5" customHeight="1" hidden="1">
      <c r="C263" s="303">
        <v>657</v>
      </c>
      <c r="D263" s="425" t="s">
        <v>160</v>
      </c>
      <c r="E263" s="258">
        <v>0</v>
      </c>
      <c r="F263" s="259">
        <v>0</v>
      </c>
      <c r="G263" s="259">
        <v>0</v>
      </c>
      <c r="H263" s="260">
        <v>0</v>
      </c>
      <c r="I263" s="280"/>
      <c r="J263" s="305"/>
      <c r="K263" s="426"/>
      <c r="L263" s="426"/>
      <c r="M263" s="42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427"/>
      <c r="Z263" s="306"/>
    </row>
    <row r="264" spans="3:26" ht="16.5" customHeight="1" hidden="1" thickBot="1">
      <c r="C264" s="309" t="s">
        <v>161</v>
      </c>
      <c r="D264" s="393" t="s">
        <v>162</v>
      </c>
      <c r="E264" s="272"/>
      <c r="F264" s="273"/>
      <c r="G264" s="273"/>
      <c r="H264" s="274"/>
      <c r="I264" s="275"/>
      <c r="J264" s="310"/>
      <c r="K264" s="428"/>
      <c r="L264" s="428"/>
      <c r="M264" s="428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429"/>
      <c r="Z264" s="311"/>
    </row>
    <row r="265" spans="3:26" ht="16.5" customHeight="1" hidden="1">
      <c r="C265" s="262"/>
      <c r="D265" s="224"/>
      <c r="E265" s="278"/>
      <c r="F265" s="224"/>
      <c r="G265" s="224"/>
      <c r="H265" s="224"/>
      <c r="I265" s="256"/>
      <c r="J265" s="391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24"/>
      <c r="Z265" s="256"/>
    </row>
    <row r="266" spans="2:26" ht="16.5" customHeight="1" hidden="1" thickBot="1">
      <c r="B266" s="315" t="s">
        <v>28</v>
      </c>
      <c r="C266" s="262"/>
      <c r="D266" s="224"/>
      <c r="E266" s="283"/>
      <c r="F266" s="284"/>
      <c r="G266" s="284"/>
      <c r="H266" s="284"/>
      <c r="I266" s="286"/>
      <c r="J266" s="31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4"/>
      <c r="Z266" s="286"/>
    </row>
    <row r="267" ht="16.5" customHeight="1" hidden="1"/>
    <row r="268" ht="16.5" customHeight="1" hidden="1">
      <c r="B268" s="216" t="s">
        <v>78</v>
      </c>
    </row>
    <row r="269" ht="16.5" customHeight="1" hidden="1">
      <c r="B269" s="216" t="s">
        <v>168</v>
      </c>
    </row>
    <row r="270" ht="16.5" customHeight="1" hidden="1">
      <c r="B270" s="216" t="s">
        <v>169</v>
      </c>
    </row>
    <row r="271" ht="16.5" customHeight="1" hidden="1">
      <c r="B271" s="216" t="s">
        <v>170</v>
      </c>
    </row>
    <row r="272" ht="16.5" customHeight="1" hidden="1"/>
    <row r="273" spans="2:28" ht="16.5" customHeight="1">
      <c r="B273" s="371"/>
      <c r="C273" s="495"/>
      <c r="D273" s="496"/>
      <c r="E273" s="211"/>
      <c r="F273" s="211"/>
      <c r="G273" s="211"/>
      <c r="H273" s="211"/>
      <c r="I273" s="212"/>
      <c r="J273" s="497"/>
      <c r="K273" s="497"/>
      <c r="L273" s="497"/>
      <c r="M273" s="497"/>
      <c r="N273" s="497"/>
      <c r="O273" s="497"/>
      <c r="P273" s="497"/>
      <c r="Q273" s="497"/>
      <c r="R273" s="497"/>
      <c r="S273" s="497"/>
      <c r="T273" s="497"/>
      <c r="U273" s="497"/>
      <c r="V273" s="497"/>
      <c r="W273" s="497"/>
      <c r="X273" s="497"/>
      <c r="Y273" s="496"/>
      <c r="Z273" s="497"/>
      <c r="AA273" s="496"/>
      <c r="AB273" s="496"/>
    </row>
    <row r="274" spans="2:28" ht="16.5" customHeight="1">
      <c r="B274" s="371" t="s">
        <v>118</v>
      </c>
      <c r="C274" s="495"/>
      <c r="D274" s="496"/>
      <c r="E274" s="211"/>
      <c r="F274" s="211"/>
      <c r="G274" s="211"/>
      <c r="H274" s="211"/>
      <c r="I274" s="212"/>
      <c r="J274" s="497"/>
      <c r="K274" s="497"/>
      <c r="L274" s="497"/>
      <c r="M274" s="497"/>
      <c r="N274" s="497"/>
      <c r="O274" s="497"/>
      <c r="P274" s="497"/>
      <c r="Q274" s="497"/>
      <c r="R274" s="497"/>
      <c r="S274" s="497"/>
      <c r="T274" s="497"/>
      <c r="U274" s="497"/>
      <c r="V274" s="497"/>
      <c r="W274" s="497"/>
      <c r="X274" s="497"/>
      <c r="Y274" s="496"/>
      <c r="Z274" s="497"/>
      <c r="AA274" s="496"/>
      <c r="AB274" s="496"/>
    </row>
    <row r="275" spans="2:28" ht="16.5" customHeight="1">
      <c r="B275" s="371" t="s">
        <v>119</v>
      </c>
      <c r="C275" s="495"/>
      <c r="D275" s="496"/>
      <c r="E275" s="211"/>
      <c r="F275" s="211"/>
      <c r="G275" s="211"/>
      <c r="H275" s="211"/>
      <c r="I275" s="212"/>
      <c r="J275" s="497"/>
      <c r="K275" s="497"/>
      <c r="L275" s="497"/>
      <c r="M275" s="497"/>
      <c r="N275" s="497"/>
      <c r="O275" s="497"/>
      <c r="P275" s="497"/>
      <c r="Q275" s="497"/>
      <c r="R275" s="497"/>
      <c r="S275" s="497"/>
      <c r="T275" s="497"/>
      <c r="U275" s="497"/>
      <c r="V275" s="497"/>
      <c r="W275" s="497"/>
      <c r="X275" s="497"/>
      <c r="Y275" s="496"/>
      <c r="Z275" s="497"/>
      <c r="AA275" s="496"/>
      <c r="AB275" s="496"/>
    </row>
    <row r="276" spans="2:28" ht="16.5" customHeight="1">
      <c r="B276" s="484"/>
      <c r="C276" s="362"/>
      <c r="D276" s="483"/>
      <c r="J276" s="482"/>
      <c r="K276" s="482"/>
      <c r="L276" s="482"/>
      <c r="M276" s="482"/>
      <c r="N276" s="482"/>
      <c r="O276" s="482"/>
      <c r="P276" s="482"/>
      <c r="Q276" s="482"/>
      <c r="R276" s="482"/>
      <c r="S276" s="482"/>
      <c r="T276" s="482"/>
      <c r="U276" s="482"/>
      <c r="V276" s="482"/>
      <c r="W276" s="482"/>
      <c r="X276" s="482"/>
      <c r="Y276" s="483"/>
      <c r="Z276" s="482"/>
      <c r="AA276" s="483"/>
      <c r="AB276" s="483"/>
    </row>
    <row r="277" spans="2:28" ht="16.5" customHeight="1">
      <c r="B277" s="371" t="str">
        <f>"DIVISION 7 REGULAR BUSES ONLY"</f>
        <v>DIVISION 7 REGULAR BUSES ONLY</v>
      </c>
      <c r="C277" s="362"/>
      <c r="D277" s="483"/>
      <c r="J277" s="482"/>
      <c r="K277" s="482"/>
      <c r="L277" s="482"/>
      <c r="M277" s="482"/>
      <c r="N277" s="482"/>
      <c r="O277" s="482"/>
      <c r="P277" s="482"/>
      <c r="Q277" s="482"/>
      <c r="R277" s="482"/>
      <c r="S277" s="482"/>
      <c r="T277" s="482"/>
      <c r="U277" s="482"/>
      <c r="V277" s="482"/>
      <c r="W277" s="482"/>
      <c r="X277" s="482"/>
      <c r="Y277" s="483"/>
      <c r="Z277" s="482"/>
      <c r="AA277" s="483"/>
      <c r="AB277" s="483"/>
    </row>
    <row r="278" spans="2:28" ht="16.5" customHeight="1">
      <c r="B278" s="484"/>
      <c r="C278" s="484"/>
      <c r="D278" s="483"/>
      <c r="J278" s="685">
        <v>32</v>
      </c>
      <c r="K278" s="685"/>
      <c r="L278" s="685">
        <v>14</v>
      </c>
      <c r="M278" s="685">
        <v>4</v>
      </c>
      <c r="N278" s="685">
        <v>77</v>
      </c>
      <c r="O278" s="685"/>
      <c r="P278" s="685"/>
      <c r="Q278" s="685">
        <v>5</v>
      </c>
      <c r="R278" s="685">
        <v>45</v>
      </c>
      <c r="S278" s="685">
        <v>9</v>
      </c>
      <c r="T278" s="685">
        <v>11</v>
      </c>
      <c r="U278" s="529"/>
      <c r="V278" s="529"/>
      <c r="W278" s="498"/>
      <c r="X278" s="498"/>
      <c r="Y278" s="499"/>
      <c r="Z278" s="498"/>
      <c r="AA278" s="499"/>
      <c r="AB278" s="483"/>
    </row>
    <row r="279" spans="2:24" ht="16.5" customHeight="1" thickBot="1">
      <c r="B279" s="209" t="s">
        <v>222</v>
      </c>
      <c r="J279" s="219">
        <v>27</v>
      </c>
      <c r="K279" s="219"/>
      <c r="L279" s="219"/>
      <c r="M279" s="219"/>
      <c r="N279" s="219">
        <v>77</v>
      </c>
      <c r="O279" s="219"/>
      <c r="P279" s="219">
        <v>31</v>
      </c>
      <c r="Q279" s="219">
        <v>45</v>
      </c>
      <c r="R279" s="219">
        <v>15</v>
      </c>
      <c r="S279" s="219">
        <v>11</v>
      </c>
      <c r="T279" s="219">
        <v>11</v>
      </c>
      <c r="U279" s="219"/>
      <c r="V279" s="219">
        <f>SUM(J279:T279)</f>
        <v>217</v>
      </c>
      <c r="W279" s="215">
        <f>'DIV EQUP'!M12</f>
        <v>0</v>
      </c>
      <c r="X279" s="215">
        <f>'DIV EQUP'!N12</f>
        <v>0</v>
      </c>
    </row>
    <row r="280" spans="3:22" ht="16.5" customHeight="1" thickBot="1">
      <c r="C280" s="226"/>
      <c r="D280" s="296"/>
      <c r="E280" s="1504" t="s">
        <v>86</v>
      </c>
      <c r="F280" s="1505"/>
      <c r="G280" s="1505"/>
      <c r="H280" s="1506"/>
      <c r="I280" s="297"/>
      <c r="J280" s="1540" t="s">
        <v>121</v>
      </c>
      <c r="K280" s="1541"/>
      <c r="L280" s="1541"/>
      <c r="M280" s="1541"/>
      <c r="N280" s="1541"/>
      <c r="O280" s="1541"/>
      <c r="P280" s="1541"/>
      <c r="Q280" s="1541"/>
      <c r="R280" s="1541"/>
      <c r="S280" s="1541"/>
      <c r="T280" s="1541"/>
      <c r="U280" s="1541"/>
      <c r="V280" s="1542"/>
    </row>
    <row r="281" spans="2:28" ht="15.75" thickBot="1">
      <c r="B281" s="209"/>
      <c r="C281" s="231" t="s">
        <v>135</v>
      </c>
      <c r="D281" s="300"/>
      <c r="E281" s="434" t="s">
        <v>88</v>
      </c>
      <c r="F281" s="234" t="s">
        <v>89</v>
      </c>
      <c r="G281" s="234" t="s">
        <v>90</v>
      </c>
      <c r="H281" s="435" t="s">
        <v>91</v>
      </c>
      <c r="I281" s="301" t="s">
        <v>51</v>
      </c>
      <c r="J281" s="402" t="s">
        <v>52</v>
      </c>
      <c r="K281" s="238"/>
      <c r="L281" s="238"/>
      <c r="M281" s="238" t="s">
        <v>62</v>
      </c>
      <c r="N281" s="238" t="s">
        <v>66</v>
      </c>
      <c r="O281" s="238" t="s">
        <v>67</v>
      </c>
      <c r="P281" s="238">
        <v>75</v>
      </c>
      <c r="Q281" s="238" t="s">
        <v>68</v>
      </c>
      <c r="R281" s="238" t="s">
        <v>69</v>
      </c>
      <c r="S281" s="238"/>
      <c r="T281" s="238"/>
      <c r="U281" s="238"/>
      <c r="V281" s="302" t="s">
        <v>73</v>
      </c>
      <c r="W281" s="216"/>
      <c r="X281" s="216"/>
      <c r="Y281" s="216"/>
      <c r="Z281" s="216"/>
      <c r="AB281" s="216"/>
    </row>
    <row r="282" spans="2:28" ht="16.5" customHeight="1">
      <c r="B282" s="484"/>
      <c r="C282" s="243" t="s">
        <v>171</v>
      </c>
      <c r="D282" s="254"/>
      <c r="E282" s="714">
        <v>24</v>
      </c>
      <c r="F282" s="621">
        <v>9</v>
      </c>
      <c r="G282" s="698">
        <v>25</v>
      </c>
      <c r="H282" s="304"/>
      <c r="I282" s="438">
        <v>0</v>
      </c>
      <c r="J282" s="441">
        <v>6</v>
      </c>
      <c r="K282" s="441"/>
      <c r="L282" s="441"/>
      <c r="M282" s="441">
        <v>19</v>
      </c>
      <c r="N282" s="441"/>
      <c r="O282" s="441"/>
      <c r="P282" s="441"/>
      <c r="Q282" s="441"/>
      <c r="R282" s="441"/>
      <c r="S282" s="441"/>
      <c r="T282" s="441"/>
      <c r="U282" s="441"/>
      <c r="V282" s="442">
        <f aca="true" t="shared" si="17" ref="V282:V294">SUM(J282:R282)</f>
        <v>25</v>
      </c>
      <c r="W282" s="216"/>
      <c r="X282" s="216"/>
      <c r="Y282" s="216"/>
      <c r="Z282" s="216"/>
      <c r="AA282" s="213">
        <f>V282-G282</f>
        <v>0</v>
      </c>
      <c r="AB282" s="216"/>
    </row>
    <row r="283" spans="2:28" ht="16.5" customHeight="1">
      <c r="B283" s="484"/>
      <c r="C283" s="500">
        <v>4</v>
      </c>
      <c r="D283" s="501"/>
      <c r="E283" s="721">
        <v>14</v>
      </c>
      <c r="F283" s="703">
        <v>4</v>
      </c>
      <c r="G283" s="758">
        <v>7</v>
      </c>
      <c r="H283" s="501"/>
      <c r="I283" s="280">
        <v>3</v>
      </c>
      <c r="J283" s="405"/>
      <c r="K283" s="405"/>
      <c r="L283" s="405"/>
      <c r="M283" s="405">
        <v>7</v>
      </c>
      <c r="N283" s="405"/>
      <c r="O283" s="405"/>
      <c r="P283" s="405"/>
      <c r="Q283" s="405"/>
      <c r="R283" s="405"/>
      <c r="S283" s="405"/>
      <c r="T283" s="405"/>
      <c r="U283" s="405"/>
      <c r="V283" s="504">
        <f t="shared" si="17"/>
        <v>7</v>
      </c>
      <c r="W283" s="216"/>
      <c r="X283" s="216"/>
      <c r="Y283" s="216"/>
      <c r="Z283" s="216"/>
      <c r="AA283" s="213">
        <f aca="true" t="shared" si="18" ref="AA283:AA294">V283-G283</f>
        <v>0</v>
      </c>
      <c r="AB283" s="216"/>
    </row>
    <row r="284" spans="2:28" ht="16.5" customHeight="1">
      <c r="B284" s="484"/>
      <c r="C284" s="500" t="s">
        <v>123</v>
      </c>
      <c r="D284" s="501"/>
      <c r="E284" s="721">
        <v>15</v>
      </c>
      <c r="F284" s="703">
        <v>6</v>
      </c>
      <c r="G284" s="758">
        <v>16</v>
      </c>
      <c r="H284" s="501">
        <v>1</v>
      </c>
      <c r="I284" s="280">
        <v>1</v>
      </c>
      <c r="J284" s="405"/>
      <c r="K284" s="405"/>
      <c r="L284" s="405"/>
      <c r="M284" s="405">
        <v>16</v>
      </c>
      <c r="N284" s="405"/>
      <c r="O284" s="405"/>
      <c r="P284" s="405"/>
      <c r="Q284" s="405"/>
      <c r="R284" s="405"/>
      <c r="S284" s="405"/>
      <c r="T284" s="405"/>
      <c r="U284" s="405"/>
      <c r="V284" s="504">
        <f t="shared" si="17"/>
        <v>16</v>
      </c>
      <c r="W284" s="216"/>
      <c r="X284" s="216"/>
      <c r="Y284" s="216"/>
      <c r="Z284" s="216"/>
      <c r="AA284" s="213">
        <f t="shared" si="18"/>
        <v>0</v>
      </c>
      <c r="AB284" s="216"/>
    </row>
    <row r="285" spans="2:28" ht="16.5" customHeight="1">
      <c r="B285" s="484"/>
      <c r="C285" s="500" t="s">
        <v>172</v>
      </c>
      <c r="D285" s="501"/>
      <c r="E285" s="721">
        <v>35</v>
      </c>
      <c r="F285" s="703">
        <v>18</v>
      </c>
      <c r="G285" s="758">
        <v>30</v>
      </c>
      <c r="H285" s="501">
        <v>2</v>
      </c>
      <c r="I285" s="280">
        <v>2</v>
      </c>
      <c r="J285" s="405"/>
      <c r="K285" s="405"/>
      <c r="L285" s="405"/>
      <c r="M285" s="405">
        <v>28</v>
      </c>
      <c r="N285" s="405">
        <v>2</v>
      </c>
      <c r="O285" s="405"/>
      <c r="P285" s="405"/>
      <c r="Q285" s="405"/>
      <c r="R285" s="405"/>
      <c r="S285" s="405"/>
      <c r="T285" s="405"/>
      <c r="U285" s="405"/>
      <c r="V285" s="504">
        <f t="shared" si="17"/>
        <v>30</v>
      </c>
      <c r="W285" s="216"/>
      <c r="X285" s="216"/>
      <c r="Y285" s="216"/>
      <c r="Z285" s="216"/>
      <c r="AA285" s="213">
        <f t="shared" si="18"/>
        <v>0</v>
      </c>
      <c r="AB285" s="216"/>
    </row>
    <row r="286" spans="2:28" ht="16.5" customHeight="1">
      <c r="B286" s="484"/>
      <c r="C286" s="500" t="s">
        <v>124</v>
      </c>
      <c r="D286" s="501"/>
      <c r="E286" s="721">
        <v>21</v>
      </c>
      <c r="F286" s="703">
        <v>11</v>
      </c>
      <c r="G286" s="758">
        <v>30</v>
      </c>
      <c r="H286" s="501"/>
      <c r="I286" s="280">
        <v>0</v>
      </c>
      <c r="J286" s="405"/>
      <c r="K286" s="405"/>
      <c r="L286" s="405"/>
      <c r="M286" s="405"/>
      <c r="N286" s="405">
        <v>3</v>
      </c>
      <c r="O286" s="405">
        <v>27</v>
      </c>
      <c r="P286" s="405"/>
      <c r="Q286" s="405"/>
      <c r="R286" s="405"/>
      <c r="S286" s="405"/>
      <c r="T286" s="405"/>
      <c r="U286" s="405"/>
      <c r="V286" s="504">
        <f t="shared" si="17"/>
        <v>30</v>
      </c>
      <c r="W286" s="216"/>
      <c r="X286" s="216"/>
      <c r="Y286" s="216"/>
      <c r="Z286" s="216"/>
      <c r="AA286" s="213">
        <f t="shared" si="18"/>
        <v>0</v>
      </c>
      <c r="AB286" s="216"/>
    </row>
    <row r="287" spans="2:28" ht="16.5" customHeight="1">
      <c r="B287" s="484"/>
      <c r="C287" s="500" t="s">
        <v>173</v>
      </c>
      <c r="D287" s="501"/>
      <c r="E287" s="721">
        <v>8</v>
      </c>
      <c r="F287" s="703">
        <v>8</v>
      </c>
      <c r="G287" s="758">
        <v>9</v>
      </c>
      <c r="H287" s="501">
        <v>2</v>
      </c>
      <c r="I287" s="280"/>
      <c r="J287" s="405"/>
      <c r="K287" s="405"/>
      <c r="L287" s="405"/>
      <c r="M287" s="405"/>
      <c r="N287" s="405"/>
      <c r="O287" s="405">
        <v>9</v>
      </c>
      <c r="P287" s="405"/>
      <c r="Q287" s="405"/>
      <c r="R287" s="405"/>
      <c r="S287" s="405"/>
      <c r="T287" s="405"/>
      <c r="U287" s="405"/>
      <c r="V287" s="504">
        <f t="shared" si="17"/>
        <v>9</v>
      </c>
      <c r="W287" s="216"/>
      <c r="X287" s="216"/>
      <c r="Y287" s="216"/>
      <c r="Z287" s="216"/>
      <c r="AA287" s="213">
        <f t="shared" si="18"/>
        <v>0</v>
      </c>
      <c r="AB287" s="216"/>
    </row>
    <row r="288" spans="2:28" ht="16.5" customHeight="1">
      <c r="B288" s="484"/>
      <c r="C288" s="500" t="s">
        <v>174</v>
      </c>
      <c r="D288" s="501"/>
      <c r="E288" s="721">
        <v>5</v>
      </c>
      <c r="F288" s="703">
        <v>4</v>
      </c>
      <c r="G288" s="758">
        <v>4</v>
      </c>
      <c r="H288" s="501"/>
      <c r="I288" s="280"/>
      <c r="J288" s="405"/>
      <c r="K288" s="405"/>
      <c r="L288" s="405"/>
      <c r="M288" s="405"/>
      <c r="N288" s="405">
        <v>4</v>
      </c>
      <c r="O288" s="405"/>
      <c r="P288" s="405"/>
      <c r="Q288" s="405"/>
      <c r="R288" s="405"/>
      <c r="S288" s="405"/>
      <c r="T288" s="405"/>
      <c r="U288" s="405"/>
      <c r="V288" s="504">
        <f t="shared" si="17"/>
        <v>4</v>
      </c>
      <c r="W288" s="216"/>
      <c r="X288" s="216"/>
      <c r="Y288" s="216"/>
      <c r="Z288" s="216"/>
      <c r="AA288" s="213">
        <f t="shared" si="18"/>
        <v>0</v>
      </c>
      <c r="AB288" s="216"/>
    </row>
    <row r="289" spans="2:28" ht="18" customHeight="1">
      <c r="B289" s="484"/>
      <c r="C289" s="500">
        <v>68</v>
      </c>
      <c r="D289" s="501"/>
      <c r="E289" s="721">
        <v>9</v>
      </c>
      <c r="F289" s="703">
        <v>8</v>
      </c>
      <c r="G289" s="758">
        <v>12</v>
      </c>
      <c r="H289" s="501"/>
      <c r="I289" s="280"/>
      <c r="J289" s="405"/>
      <c r="K289" s="405"/>
      <c r="L289" s="405"/>
      <c r="M289" s="405"/>
      <c r="N289" s="1453">
        <v>12</v>
      </c>
      <c r="O289" s="405"/>
      <c r="P289" s="405"/>
      <c r="Q289" s="405"/>
      <c r="R289" s="405"/>
      <c r="S289" s="405"/>
      <c r="T289" s="405"/>
      <c r="U289" s="405"/>
      <c r="V289" s="504">
        <f t="shared" si="17"/>
        <v>12</v>
      </c>
      <c r="W289" s="216"/>
      <c r="X289" s="216"/>
      <c r="Y289" s="216"/>
      <c r="Z289" s="216"/>
      <c r="AA289" s="213">
        <f t="shared" si="18"/>
        <v>0</v>
      </c>
      <c r="AB289" s="216"/>
    </row>
    <row r="290" spans="2:28" ht="16.5" customHeight="1">
      <c r="B290" s="484"/>
      <c r="C290" s="500">
        <v>217</v>
      </c>
      <c r="D290" s="501"/>
      <c r="E290" s="721">
        <v>13</v>
      </c>
      <c r="F290" s="703">
        <v>9</v>
      </c>
      <c r="G290" s="758">
        <v>16</v>
      </c>
      <c r="H290" s="501">
        <v>2</v>
      </c>
      <c r="I290" s="280"/>
      <c r="J290" s="405"/>
      <c r="K290" s="405"/>
      <c r="L290" s="405"/>
      <c r="M290" s="405"/>
      <c r="N290" s="405"/>
      <c r="O290" s="405">
        <v>3</v>
      </c>
      <c r="P290" s="405">
        <v>13</v>
      </c>
      <c r="Q290" s="405"/>
      <c r="R290" s="405"/>
      <c r="S290" s="405"/>
      <c r="T290" s="405"/>
      <c r="U290" s="405"/>
      <c r="V290" s="504">
        <f t="shared" si="17"/>
        <v>16</v>
      </c>
      <c r="W290" s="216"/>
      <c r="X290" s="216"/>
      <c r="Y290" s="216"/>
      <c r="Z290" s="216"/>
      <c r="AA290" s="213">
        <f t="shared" si="18"/>
        <v>0</v>
      </c>
      <c r="AB290" s="216"/>
    </row>
    <row r="291" spans="2:28" ht="16.5" customHeight="1">
      <c r="B291" s="484"/>
      <c r="C291" s="500">
        <v>220</v>
      </c>
      <c r="D291" s="501"/>
      <c r="E291" s="721">
        <v>2</v>
      </c>
      <c r="F291" s="703">
        <v>2</v>
      </c>
      <c r="G291" s="758">
        <v>2</v>
      </c>
      <c r="H291" s="501"/>
      <c r="I291" s="280"/>
      <c r="J291" s="405"/>
      <c r="K291" s="405"/>
      <c r="L291" s="405"/>
      <c r="M291" s="405"/>
      <c r="N291" s="405">
        <v>2</v>
      </c>
      <c r="O291" s="405"/>
      <c r="P291" s="405"/>
      <c r="Q291" s="405"/>
      <c r="R291" s="405"/>
      <c r="S291" s="405"/>
      <c r="T291" s="405"/>
      <c r="U291" s="405"/>
      <c r="V291" s="504">
        <f t="shared" si="17"/>
        <v>2</v>
      </c>
      <c r="W291" s="216"/>
      <c r="X291" s="216"/>
      <c r="Y291" s="216"/>
      <c r="Z291" s="216"/>
      <c r="AA291" s="213">
        <f t="shared" si="18"/>
        <v>0</v>
      </c>
      <c r="AB291" s="216"/>
    </row>
    <row r="292" spans="2:28" ht="16.5" customHeight="1">
      <c r="B292" s="484"/>
      <c r="C292" s="500">
        <v>305</v>
      </c>
      <c r="D292" s="501"/>
      <c r="E292" s="610">
        <v>4</v>
      </c>
      <c r="F292" s="619">
        <v>3</v>
      </c>
      <c r="G292" s="694">
        <v>4</v>
      </c>
      <c r="H292" s="425"/>
      <c r="I292" s="255"/>
      <c r="J292" s="481"/>
      <c r="K292" s="481"/>
      <c r="L292" s="481"/>
      <c r="M292" s="481"/>
      <c r="N292" s="481">
        <v>4</v>
      </c>
      <c r="O292" s="481"/>
      <c r="P292" s="481"/>
      <c r="Q292" s="481"/>
      <c r="R292" s="481"/>
      <c r="S292" s="481"/>
      <c r="T292" s="481"/>
      <c r="U292" s="481"/>
      <c r="V292" s="504">
        <f t="shared" si="17"/>
        <v>4</v>
      </c>
      <c r="W292" s="216"/>
      <c r="X292" s="216"/>
      <c r="Y292" s="216"/>
      <c r="Z292" s="216"/>
      <c r="AA292" s="213">
        <f t="shared" si="18"/>
        <v>0</v>
      </c>
      <c r="AB292" s="216"/>
    </row>
    <row r="293" spans="2:28" ht="16.5" customHeight="1">
      <c r="B293" s="484"/>
      <c r="C293" s="500">
        <v>534</v>
      </c>
      <c r="D293" s="501"/>
      <c r="E293" s="610">
        <v>15</v>
      </c>
      <c r="F293" s="619">
        <v>6</v>
      </c>
      <c r="G293" s="694">
        <v>9</v>
      </c>
      <c r="H293" s="425"/>
      <c r="I293" s="255"/>
      <c r="J293" s="481"/>
      <c r="K293" s="481"/>
      <c r="L293" s="481"/>
      <c r="M293" s="481"/>
      <c r="N293" s="481"/>
      <c r="O293" s="481"/>
      <c r="P293" s="481"/>
      <c r="Q293" s="481">
        <v>5</v>
      </c>
      <c r="R293" s="481">
        <v>4</v>
      </c>
      <c r="S293" s="481"/>
      <c r="T293" s="481"/>
      <c r="U293" s="481"/>
      <c r="V293" s="504">
        <f t="shared" si="17"/>
        <v>9</v>
      </c>
      <c r="W293" s="216"/>
      <c r="X293" s="216"/>
      <c r="Y293" s="216"/>
      <c r="Z293" s="216"/>
      <c r="AA293" s="213">
        <f t="shared" si="18"/>
        <v>0</v>
      </c>
      <c r="AB293" s="216"/>
    </row>
    <row r="294" spans="2:28" ht="16.5" customHeight="1">
      <c r="B294" s="484"/>
      <c r="C294" s="500">
        <v>550</v>
      </c>
      <c r="D294" s="501"/>
      <c r="E294" s="610">
        <v>6</v>
      </c>
      <c r="F294" s="619">
        <v>3</v>
      </c>
      <c r="G294" s="694">
        <v>7</v>
      </c>
      <c r="H294" s="425"/>
      <c r="I294" s="255"/>
      <c r="J294" s="481"/>
      <c r="K294" s="481"/>
      <c r="L294" s="481"/>
      <c r="M294" s="481"/>
      <c r="N294" s="481"/>
      <c r="O294" s="481"/>
      <c r="P294" s="481"/>
      <c r="Q294" s="481"/>
      <c r="R294" s="481">
        <v>7</v>
      </c>
      <c r="S294" s="481"/>
      <c r="T294" s="481"/>
      <c r="U294" s="481"/>
      <c r="V294" s="504">
        <f t="shared" si="17"/>
        <v>7</v>
      </c>
      <c r="W294" s="216"/>
      <c r="X294" s="216"/>
      <c r="Y294" s="216"/>
      <c r="Z294" s="216"/>
      <c r="AA294" s="213">
        <f t="shared" si="18"/>
        <v>0</v>
      </c>
      <c r="AB294" s="216"/>
    </row>
    <row r="295" spans="2:28" ht="16.5" customHeight="1" hidden="1">
      <c r="B295" s="484"/>
      <c r="C295" s="505"/>
      <c r="D295" s="506"/>
      <c r="E295" s="610"/>
      <c r="F295" s="619"/>
      <c r="G295" s="694"/>
      <c r="H295" s="425"/>
      <c r="I295" s="416"/>
      <c r="J295" s="481"/>
      <c r="K295" s="481"/>
      <c r="L295" s="481"/>
      <c r="M295" s="481"/>
      <c r="N295" s="481"/>
      <c r="O295" s="481"/>
      <c r="P295" s="481"/>
      <c r="Q295" s="481"/>
      <c r="R295" s="481"/>
      <c r="S295" s="481"/>
      <c r="T295" s="481"/>
      <c r="U295" s="481"/>
      <c r="V295" s="504"/>
      <c r="W295" s="216"/>
      <c r="X295" s="216"/>
      <c r="Y295" s="216"/>
      <c r="Z295" s="216"/>
      <c r="AA295" s="213"/>
      <c r="AB295" s="216"/>
    </row>
    <row r="296" spans="2:28" ht="16.5" customHeight="1" thickBot="1">
      <c r="B296" s="484"/>
      <c r="C296" s="270"/>
      <c r="D296" s="274"/>
      <c r="E296" s="722"/>
      <c r="F296" s="695"/>
      <c r="G296" s="697"/>
      <c r="H296" s="393"/>
      <c r="I296" s="416"/>
      <c r="J296" s="481"/>
      <c r="K296" s="507"/>
      <c r="L296" s="444"/>
      <c r="M296" s="444"/>
      <c r="N296" s="444"/>
      <c r="O296" s="444"/>
      <c r="P296" s="444"/>
      <c r="Q296" s="444"/>
      <c r="R296" s="444"/>
      <c r="S296" s="444"/>
      <c r="T296" s="444"/>
      <c r="U296" s="507"/>
      <c r="V296" s="508"/>
      <c r="W296" s="216"/>
      <c r="X296" s="216"/>
      <c r="Y296" s="216"/>
      <c r="Z296" s="216"/>
      <c r="AA296" s="213"/>
      <c r="AB296" s="216"/>
    </row>
    <row r="297" spans="2:28" ht="18" customHeight="1">
      <c r="B297" s="371" t="s">
        <v>128</v>
      </c>
      <c r="C297" s="250"/>
      <c r="D297" s="277" t="s">
        <v>151</v>
      </c>
      <c r="E297" s="385">
        <f>SUM(E282:E296)</f>
        <v>171</v>
      </c>
      <c r="F297" s="386">
        <f>SUM(F282:F296)</f>
        <v>91</v>
      </c>
      <c r="G297" s="386">
        <f>SUM(G282:G296)+G309</f>
        <v>171</v>
      </c>
      <c r="H297" s="387">
        <f>SUM(H282:H296)+H309</f>
        <v>7</v>
      </c>
      <c r="I297" s="297"/>
      <c r="J297" s="297">
        <f>SUM(J282:J296)+J309</f>
        <v>6</v>
      </c>
      <c r="K297" s="297"/>
      <c r="L297" s="297">
        <f>SUM(L282:L296)+L309</f>
        <v>0</v>
      </c>
      <c r="M297" s="461">
        <f>SUM(M282:M296)+N309</f>
        <v>70</v>
      </c>
      <c r="N297" s="461">
        <f>SUM(N282:N296)+P309</f>
        <v>27</v>
      </c>
      <c r="O297" s="461">
        <f>SUM(O282:O296)+Q309</f>
        <v>39</v>
      </c>
      <c r="P297" s="461">
        <f>SUM(P282:P296)+R309</f>
        <v>13</v>
      </c>
      <c r="Q297" s="461">
        <f>SUM(Q282:Q296)+S309</f>
        <v>5</v>
      </c>
      <c r="R297" s="461">
        <f>SUM(R282:R296)+T309</f>
        <v>11</v>
      </c>
      <c r="S297" s="461"/>
      <c r="T297" s="461"/>
      <c r="U297" s="461"/>
      <c r="V297" s="257">
        <f>SUM(J297:U297)</f>
        <v>171</v>
      </c>
      <c r="W297" s="216"/>
      <c r="X297" s="216"/>
      <c r="Y297" s="209">
        <f>G297-V297</f>
        <v>0</v>
      </c>
      <c r="Z297" s="216"/>
      <c r="AB297" s="216"/>
    </row>
    <row r="298" spans="2:28" ht="16.5" customHeight="1">
      <c r="B298" s="371" t="s">
        <v>129</v>
      </c>
      <c r="C298" s="250"/>
      <c r="D298" s="277"/>
      <c r="E298" s="278">
        <f>+E299-E297</f>
        <v>31</v>
      </c>
      <c r="F298" s="224">
        <f>+F299-F297</f>
        <v>111</v>
      </c>
      <c r="G298" s="224">
        <f>+G299-G297</f>
        <v>31</v>
      </c>
      <c r="H298" s="279"/>
      <c r="I298" s="256"/>
      <c r="J298" s="255">
        <v>1</v>
      </c>
      <c r="K298" s="255"/>
      <c r="L298" s="255">
        <f>L297*0.19</f>
        <v>0</v>
      </c>
      <c r="M298" s="255">
        <f>M297*0.17</f>
        <v>12</v>
      </c>
      <c r="N298" s="255">
        <f>N297*0.17</f>
        <v>5</v>
      </c>
      <c r="O298" s="255">
        <f>O297*0.185</f>
        <v>7</v>
      </c>
      <c r="P298" s="255">
        <f>P297*0.185</f>
        <v>2</v>
      </c>
      <c r="Q298" s="255"/>
      <c r="R298" s="255">
        <v>4</v>
      </c>
      <c r="S298" s="255"/>
      <c r="T298" s="255"/>
      <c r="U298" s="255"/>
      <c r="V298" s="261">
        <f>SUM(J298:U298)</f>
        <v>31</v>
      </c>
      <c r="W298" s="216"/>
      <c r="X298" s="216"/>
      <c r="Y298" s="209">
        <f>E298-V298</f>
        <v>0</v>
      </c>
      <c r="Z298" s="216"/>
      <c r="AB298" s="216"/>
    </row>
    <row r="299" spans="2:28" ht="16.5" customHeight="1" thickBot="1">
      <c r="B299" s="371" t="s">
        <v>28</v>
      </c>
      <c r="C299" s="250"/>
      <c r="D299" s="277"/>
      <c r="E299" s="283">
        <f>MAX(E297:G297)*0.18+MAX(E297:H297)</f>
        <v>202</v>
      </c>
      <c r="F299" s="284">
        <f>MAX(E297:G297)*0.18+MAX(E297:H297)</f>
        <v>202</v>
      </c>
      <c r="G299" s="284">
        <f>MAX(E297:G297)*0.18+MAX(E297:H297)</f>
        <v>202</v>
      </c>
      <c r="H299" s="285"/>
      <c r="I299" s="286"/>
      <c r="J299" s="286">
        <f>SUM(J297:J298)</f>
        <v>7</v>
      </c>
      <c r="K299" s="286"/>
      <c r="L299" s="450"/>
      <c r="M299" s="449">
        <f aca="true" t="shared" si="19" ref="M299:R299">SUM(M297:M298)</f>
        <v>82</v>
      </c>
      <c r="N299" s="449">
        <f t="shared" si="19"/>
        <v>32</v>
      </c>
      <c r="O299" s="449">
        <f t="shared" si="19"/>
        <v>46</v>
      </c>
      <c r="P299" s="449">
        <f t="shared" si="19"/>
        <v>15</v>
      </c>
      <c r="Q299" s="449">
        <f t="shared" si="19"/>
        <v>5</v>
      </c>
      <c r="R299" s="449">
        <f t="shared" si="19"/>
        <v>15</v>
      </c>
      <c r="S299" s="449"/>
      <c r="T299" s="449"/>
      <c r="U299" s="449"/>
      <c r="V299" s="458">
        <f>SUM(J299:U299)</f>
        <v>202</v>
      </c>
      <c r="W299" s="216"/>
      <c r="X299" s="216"/>
      <c r="Y299" s="216"/>
      <c r="Z299" s="216"/>
      <c r="AB299" s="216"/>
    </row>
    <row r="300" spans="2:28" ht="16.5" customHeight="1">
      <c r="B300" s="371" t="s">
        <v>130</v>
      </c>
      <c r="C300" s="250"/>
      <c r="D300" s="277"/>
      <c r="E300" s="224"/>
      <c r="F300" s="224"/>
      <c r="G300" s="224"/>
      <c r="H300" s="224"/>
      <c r="I300" s="256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0"/>
      <c r="W300" s="216"/>
      <c r="X300" s="216"/>
      <c r="Y300" s="216"/>
      <c r="Z300" s="216"/>
      <c r="AB300" s="216"/>
    </row>
    <row r="301" spans="2:29" ht="16.5" customHeight="1">
      <c r="B301" s="371"/>
      <c r="C301" s="250"/>
      <c r="D301" s="277"/>
      <c r="E301" s="224"/>
      <c r="F301" s="224"/>
      <c r="G301" s="224"/>
      <c r="H301" s="224"/>
      <c r="I301" s="256"/>
      <c r="J301" s="482"/>
      <c r="K301" s="482"/>
      <c r="L301" s="482"/>
      <c r="M301" s="482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  <c r="X301" s="289"/>
      <c r="Y301" s="293"/>
      <c r="Z301" s="289"/>
      <c r="AA301" s="483"/>
      <c r="AB301" s="293"/>
      <c r="AC301" s="466"/>
    </row>
    <row r="302" spans="2:29" ht="16.5" customHeight="1" thickBot="1">
      <c r="B302" s="209" t="s">
        <v>175</v>
      </c>
      <c r="C302" s="262"/>
      <c r="D302" s="224"/>
      <c r="E302" s="224"/>
      <c r="F302" s="224"/>
      <c r="G302" s="224"/>
      <c r="H302" s="224"/>
      <c r="I302" s="256"/>
      <c r="AC302" s="466"/>
    </row>
    <row r="303" spans="2:29" ht="16.5" customHeight="1" thickBot="1">
      <c r="B303" s="1537" t="s">
        <v>132</v>
      </c>
      <c r="C303" s="1538"/>
      <c r="D303" s="1538"/>
      <c r="E303" s="1538"/>
      <c r="F303" s="1538"/>
      <c r="G303" s="1538"/>
      <c r="H303" s="1538"/>
      <c r="I303" s="1538"/>
      <c r="J303" s="1538"/>
      <c r="K303" s="1538"/>
      <c r="L303" s="1538"/>
      <c r="M303" s="1538"/>
      <c r="N303" s="1538"/>
      <c r="O303" s="1538"/>
      <c r="P303" s="1538"/>
      <c r="Q303" s="1538"/>
      <c r="R303" s="1538"/>
      <c r="S303" s="1538"/>
      <c r="T303" s="1538"/>
      <c r="U303" s="1538"/>
      <c r="V303" s="1539"/>
      <c r="W303" s="209"/>
      <c r="X303" s="209"/>
      <c r="Y303" s="209"/>
      <c r="Z303" s="209"/>
      <c r="AC303" s="466"/>
    </row>
    <row r="304" spans="2:29" ht="16.5" customHeight="1" hidden="1" thickBot="1">
      <c r="B304" s="1537" t="s">
        <v>134</v>
      </c>
      <c r="C304" s="1494"/>
      <c r="D304" s="1494"/>
      <c r="E304" s="1494"/>
      <c r="F304" s="1494"/>
      <c r="G304" s="1494"/>
      <c r="H304" s="1494"/>
      <c r="I304" s="1494"/>
      <c r="J304" s="1494"/>
      <c r="K304" s="1494"/>
      <c r="L304" s="1494"/>
      <c r="M304" s="1494"/>
      <c r="N304" s="1494"/>
      <c r="O304" s="1494"/>
      <c r="P304" s="1494"/>
      <c r="Q304" s="1494"/>
      <c r="R304" s="1494"/>
      <c r="S304" s="1494"/>
      <c r="T304" s="1494"/>
      <c r="U304" s="1494"/>
      <c r="V304" s="1475"/>
      <c r="W304" s="240"/>
      <c r="X304" s="240"/>
      <c r="Y304" s="240"/>
      <c r="Z304" s="240"/>
      <c r="AA304" s="459" t="e">
        <f>#REF!-AB304</f>
        <v>#REF!</v>
      </c>
      <c r="AB304" s="224"/>
      <c r="AC304" s="466"/>
    </row>
    <row r="305" spans="2:29" ht="16.5" customHeight="1" hidden="1" thickBot="1">
      <c r="B305" s="225"/>
      <c r="C305" s="226"/>
      <c r="D305" s="296"/>
      <c r="E305" s="1510" t="s">
        <v>86</v>
      </c>
      <c r="F305" s="1511"/>
      <c r="G305" s="1511"/>
      <c r="H305" s="1512"/>
      <c r="I305" s="297"/>
      <c r="J305" s="1498" t="s">
        <v>121</v>
      </c>
      <c r="K305" s="1498"/>
      <c r="L305" s="1498"/>
      <c r="M305" s="1498"/>
      <c r="N305" s="1498"/>
      <c r="O305" s="1498"/>
      <c r="P305" s="1498"/>
      <c r="Q305" s="1498"/>
      <c r="R305" s="1498"/>
      <c r="S305" s="1498"/>
      <c r="T305" s="1498"/>
      <c r="U305" s="1498"/>
      <c r="V305" s="1475"/>
      <c r="W305" s="373"/>
      <c r="X305" s="373"/>
      <c r="Y305" s="277"/>
      <c r="Z305" s="373"/>
      <c r="AA305" s="459" t="e">
        <f>#REF!-AB305</f>
        <v>#REF!</v>
      </c>
      <c r="AB305" s="224"/>
      <c r="AC305" s="466"/>
    </row>
    <row r="306" spans="2:29" ht="16.5" customHeight="1" hidden="1" thickBot="1">
      <c r="B306" s="384"/>
      <c r="C306" s="231" t="s">
        <v>135</v>
      </c>
      <c r="D306" s="300"/>
      <c r="E306" s="233" t="s">
        <v>88</v>
      </c>
      <c r="F306" s="234" t="s">
        <v>89</v>
      </c>
      <c r="G306" s="234" t="s">
        <v>90</v>
      </c>
      <c r="H306" s="235" t="s">
        <v>91</v>
      </c>
      <c r="I306" s="301" t="s">
        <v>51</v>
      </c>
      <c r="J306" s="402"/>
      <c r="K306" s="238"/>
      <c r="L306" s="238"/>
      <c r="M306" s="238"/>
      <c r="N306" s="238">
        <v>50</v>
      </c>
      <c r="O306" s="238"/>
      <c r="P306" s="238"/>
      <c r="Q306" s="238"/>
      <c r="R306" s="238"/>
      <c r="S306" s="238"/>
      <c r="T306" s="238"/>
      <c r="U306" s="238"/>
      <c r="V306" s="509" t="s">
        <v>73</v>
      </c>
      <c r="W306" s="248"/>
      <c r="X306" s="248"/>
      <c r="Y306" s="460"/>
      <c r="Z306" s="248"/>
      <c r="AA306" s="459"/>
      <c r="AB306" s="224"/>
      <c r="AC306" s="466"/>
    </row>
    <row r="307" spans="2:29" ht="16.5" customHeight="1" hidden="1">
      <c r="B307" s="225"/>
      <c r="C307" s="303">
        <v>652</v>
      </c>
      <c r="D307" s="425" t="s">
        <v>160</v>
      </c>
      <c r="E307" s="258">
        <v>0</v>
      </c>
      <c r="F307" s="259">
        <v>0</v>
      </c>
      <c r="G307" s="259"/>
      <c r="H307" s="260"/>
      <c r="I307" s="280"/>
      <c r="J307" s="280"/>
      <c r="K307" s="438"/>
      <c r="L307" s="438"/>
      <c r="M307" s="441"/>
      <c r="N307" s="441"/>
      <c r="O307" s="441"/>
      <c r="P307" s="441"/>
      <c r="Q307" s="441"/>
      <c r="R307" s="441"/>
      <c r="S307" s="441"/>
      <c r="T307" s="441"/>
      <c r="U307" s="441"/>
      <c r="V307" s="281">
        <f>SUM(J307:U307)</f>
        <v>0</v>
      </c>
      <c r="W307" s="373"/>
      <c r="X307" s="373"/>
      <c r="Y307" s="277"/>
      <c r="Z307" s="373"/>
      <c r="AA307" s="459"/>
      <c r="AB307" s="224"/>
      <c r="AC307" s="466"/>
    </row>
    <row r="308" spans="2:29" ht="16.5" customHeight="1" hidden="1" thickBot="1">
      <c r="B308" s="225"/>
      <c r="C308" s="309" t="s">
        <v>176</v>
      </c>
      <c r="D308" s="393" t="s">
        <v>162</v>
      </c>
      <c r="E308" s="272">
        <v>0</v>
      </c>
      <c r="F308" s="273">
        <v>0</v>
      </c>
      <c r="G308" s="273"/>
      <c r="H308" s="274"/>
      <c r="I308" s="275"/>
      <c r="J308" s="443"/>
      <c r="K308" s="444"/>
      <c r="L308" s="444"/>
      <c r="M308" s="444"/>
      <c r="N308" s="444"/>
      <c r="O308" s="444"/>
      <c r="P308" s="444"/>
      <c r="Q308" s="444"/>
      <c r="R308" s="444"/>
      <c r="S308" s="444"/>
      <c r="T308" s="444"/>
      <c r="U308" s="444"/>
      <c r="V308" s="287">
        <f>SUM(J308:U308)</f>
        <v>0</v>
      </c>
      <c r="W308" s="373"/>
      <c r="X308" s="373"/>
      <c r="Y308" s="277"/>
      <c r="Z308" s="373"/>
      <c r="AA308" s="459"/>
      <c r="AB308" s="224"/>
      <c r="AC308" s="466"/>
    </row>
    <row r="309" spans="2:29" ht="16.5" customHeight="1" hidden="1" thickBot="1">
      <c r="B309" s="315" t="s">
        <v>307</v>
      </c>
      <c r="C309" s="262"/>
      <c r="D309" s="224"/>
      <c r="E309" s="463"/>
      <c r="F309" s="464"/>
      <c r="G309" s="464">
        <f>SUM(G307:G308)</f>
        <v>0</v>
      </c>
      <c r="H309" s="465"/>
      <c r="I309" s="317"/>
      <c r="J309" s="316">
        <f>SUM(J307:J308)</f>
        <v>0</v>
      </c>
      <c r="K309" s="286"/>
      <c r="L309" s="286">
        <f aca="true" t="shared" si="20" ref="L309:T309">SUM(L307:L308)</f>
        <v>0</v>
      </c>
      <c r="M309" s="286">
        <f t="shared" si="20"/>
        <v>0</v>
      </c>
      <c r="N309" s="286">
        <f t="shared" si="20"/>
        <v>0</v>
      </c>
      <c r="O309" s="286">
        <f t="shared" si="20"/>
        <v>0</v>
      </c>
      <c r="P309" s="286">
        <f>SUM(P307:P308)</f>
        <v>0</v>
      </c>
      <c r="Q309" s="286">
        <f>SUM(Q307:Q308)</f>
        <v>0</v>
      </c>
      <c r="R309" s="286">
        <f>SUM(R307:R308)</f>
        <v>0</v>
      </c>
      <c r="S309" s="286">
        <f t="shared" si="20"/>
        <v>0</v>
      </c>
      <c r="T309" s="286">
        <f t="shared" si="20"/>
        <v>0</v>
      </c>
      <c r="U309" s="286"/>
      <c r="V309" s="394">
        <f>SUM(V307:V308)</f>
        <v>0</v>
      </c>
      <c r="W309" s="256"/>
      <c r="X309" s="256"/>
      <c r="Y309" s="224"/>
      <c r="Z309" s="256"/>
      <c r="AA309" s="459" t="e">
        <f>#REF!-AB309</f>
        <v>#REF!</v>
      </c>
      <c r="AB309" s="224">
        <f>SUM(AB307:AB308)</f>
        <v>0</v>
      </c>
      <c r="AC309" s="466"/>
    </row>
    <row r="310" ht="16.5" customHeight="1">
      <c r="AC310" s="466"/>
    </row>
    <row r="311" spans="2:29" ht="16.5" customHeight="1" thickBot="1">
      <c r="B311" s="209" t="s">
        <v>238</v>
      </c>
      <c r="J311" s="219"/>
      <c r="K311" s="219"/>
      <c r="L311" s="219"/>
      <c r="M311" s="219"/>
      <c r="N311" s="219"/>
      <c r="O311" s="219"/>
      <c r="P311" s="662">
        <v>31</v>
      </c>
      <c r="Q311" s="662"/>
      <c r="R311" s="662"/>
      <c r="S311" s="662"/>
      <c r="T311" s="662"/>
      <c r="U311" s="219"/>
      <c r="V311" s="219"/>
      <c r="AB311" s="224"/>
      <c r="AC311" s="466"/>
    </row>
    <row r="312" spans="3:29" ht="16.5" customHeight="1" thickBot="1">
      <c r="C312" s="321"/>
      <c r="D312" s="512"/>
      <c r="E312" s="1514" t="s">
        <v>86</v>
      </c>
      <c r="F312" s="1514"/>
      <c r="G312" s="1514"/>
      <c r="H312" s="1515"/>
      <c r="I312" s="297"/>
      <c r="J312" s="1486" t="s">
        <v>121</v>
      </c>
      <c r="K312" s="1487"/>
      <c r="L312" s="1487"/>
      <c r="M312" s="1487"/>
      <c r="N312" s="1487"/>
      <c r="O312" s="1487"/>
      <c r="P312" s="1487"/>
      <c r="Q312" s="1487"/>
      <c r="R312" s="1487"/>
      <c r="S312" s="1487"/>
      <c r="T312" s="1487"/>
      <c r="U312" s="1487"/>
      <c r="V312" s="1488"/>
      <c r="W312" s="323"/>
      <c r="AB312" s="277"/>
      <c r="AC312" s="466"/>
    </row>
    <row r="313" spans="2:28" ht="16.5" customHeight="1" thickBot="1">
      <c r="B313" s="209"/>
      <c r="C313" s="324" t="s">
        <v>135</v>
      </c>
      <c r="D313" s="467"/>
      <c r="E313" s="514" t="s">
        <v>88</v>
      </c>
      <c r="F313" s="515" t="s">
        <v>89</v>
      </c>
      <c r="G313" s="515" t="s">
        <v>90</v>
      </c>
      <c r="H313" s="516" t="s">
        <v>91</v>
      </c>
      <c r="I313" s="513" t="s">
        <v>51</v>
      </c>
      <c r="J313" s="330"/>
      <c r="K313" s="331"/>
      <c r="L313" s="331"/>
      <c r="M313" s="331"/>
      <c r="N313" s="331" t="s">
        <v>66</v>
      </c>
      <c r="O313" s="331"/>
      <c r="P313" s="331"/>
      <c r="Q313" s="331"/>
      <c r="R313" s="331"/>
      <c r="S313" s="331">
        <v>92</v>
      </c>
      <c r="T313" s="331"/>
      <c r="U313" s="331"/>
      <c r="V313" s="468" t="s">
        <v>73</v>
      </c>
      <c r="W313" s="216"/>
      <c r="X313" s="214"/>
      <c r="Y313" s="371"/>
      <c r="Z313" s="371"/>
      <c r="AB313" s="216"/>
    </row>
    <row r="314" spans="2:28" ht="16.5" customHeight="1">
      <c r="B314" s="209"/>
      <c r="C314" s="709">
        <v>714</v>
      </c>
      <c r="D314" s="700"/>
      <c r="E314" s="723">
        <v>7</v>
      </c>
      <c r="F314" s="699">
        <v>0</v>
      </c>
      <c r="G314" s="702">
        <v>8</v>
      </c>
      <c r="H314" s="517">
        <v>0</v>
      </c>
      <c r="I314" s="518"/>
      <c r="J314" s="519"/>
      <c r="K314" s="520"/>
      <c r="L314" s="520"/>
      <c r="M314" s="520"/>
      <c r="N314" s="520">
        <v>8</v>
      </c>
      <c r="O314" s="520"/>
      <c r="P314" s="520"/>
      <c r="Q314" s="520"/>
      <c r="R314" s="520"/>
      <c r="S314" s="520"/>
      <c r="T314" s="520"/>
      <c r="U314" s="520"/>
      <c r="V314" s="472">
        <f>SUM(N314:U314)</f>
        <v>8</v>
      </c>
      <c r="W314" s="216"/>
      <c r="X314" s="214"/>
      <c r="Y314" s="371"/>
      <c r="Z314" s="371"/>
      <c r="AB314" s="216"/>
    </row>
    <row r="315" spans="2:28" ht="16.5" customHeight="1" thickBot="1">
      <c r="B315" s="209"/>
      <c r="C315" s="683">
        <v>720</v>
      </c>
      <c r="D315" s="656"/>
      <c r="E315" s="724">
        <v>20</v>
      </c>
      <c r="F315" s="619">
        <v>10</v>
      </c>
      <c r="G315" s="694">
        <v>20</v>
      </c>
      <c r="H315" s="701">
        <v>0</v>
      </c>
      <c r="I315" s="651"/>
      <c r="J315" s="715"/>
      <c r="K315" s="661"/>
      <c r="L315" s="661"/>
      <c r="M315" s="661"/>
      <c r="N315" s="661"/>
      <c r="O315" s="661"/>
      <c r="P315" s="661"/>
      <c r="Q315" s="661"/>
      <c r="R315" s="661"/>
      <c r="S315" s="661">
        <v>20</v>
      </c>
      <c r="T315" s="661"/>
      <c r="U315" s="661"/>
      <c r="V315" s="716">
        <f>SUM(N315:U315)</f>
        <v>20</v>
      </c>
      <c r="W315" s="216"/>
      <c r="X315" s="214"/>
      <c r="Y315" s="371"/>
      <c r="Z315" s="371"/>
      <c r="AB315" s="216"/>
    </row>
    <row r="316" spans="2:28" ht="16.5" customHeight="1" hidden="1" thickBot="1">
      <c r="B316" s="344"/>
      <c r="C316" s="653"/>
      <c r="D316" s="368"/>
      <c r="E316" s="366"/>
      <c r="F316" s="759"/>
      <c r="G316" s="760"/>
      <c r="H316" s="364"/>
      <c r="I316" s="280"/>
      <c r="J316" s="521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522"/>
      <c r="W316" s="216"/>
      <c r="X316" s="371"/>
      <c r="Y316" s="371"/>
      <c r="Z316" s="216"/>
      <c r="AB316" s="216"/>
    </row>
    <row r="317" spans="2:28" ht="16.5" customHeight="1">
      <c r="B317" s="354" t="s">
        <v>128</v>
      </c>
      <c r="C317" s="250"/>
      <c r="D317" s="277"/>
      <c r="E317" s="355">
        <f>SUM(E314:E316)</f>
        <v>27</v>
      </c>
      <c r="F317" s="356">
        <f>SUM(F314:F316)</f>
        <v>10</v>
      </c>
      <c r="G317" s="356">
        <f>SUM(G314:G316)</f>
        <v>28</v>
      </c>
      <c r="H317" s="357">
        <f>SUM(H316)</f>
        <v>0</v>
      </c>
      <c r="I317" s="256"/>
      <c r="J317" s="523"/>
      <c r="K317" s="523"/>
      <c r="L317" s="523"/>
      <c r="M317" s="523"/>
      <c r="N317" s="523">
        <f>SUM(N314:N316)</f>
        <v>8</v>
      </c>
      <c r="O317" s="523"/>
      <c r="P317" s="523"/>
      <c r="Q317" s="523"/>
      <c r="R317" s="523"/>
      <c r="S317" s="523">
        <f>SUM(S315:S316)</f>
        <v>20</v>
      </c>
      <c r="T317" s="523"/>
      <c r="U317" s="523"/>
      <c r="V317" s="472">
        <f>SUM(N317:U317)</f>
        <v>28</v>
      </c>
      <c r="W317" s="216"/>
      <c r="X317" s="484"/>
      <c r="Y317" s="484"/>
      <c r="Z317" s="216"/>
      <c r="AB317" s="216"/>
    </row>
    <row r="318" spans="2:28" ht="16.5" customHeight="1">
      <c r="B318" s="354" t="s">
        <v>129</v>
      </c>
      <c r="C318" s="362"/>
      <c r="D318" s="277"/>
      <c r="E318" s="363">
        <f>+E319-E317</f>
        <v>7</v>
      </c>
      <c r="F318" s="224">
        <f>+F319-F317</f>
        <v>24</v>
      </c>
      <c r="G318" s="224">
        <f>+G319-G317</f>
        <v>6</v>
      </c>
      <c r="H318" s="364"/>
      <c r="I318" s="256"/>
      <c r="J318" s="481"/>
      <c r="K318" s="481"/>
      <c r="L318" s="481"/>
      <c r="M318" s="481"/>
      <c r="N318" s="524">
        <f>N317*0.2</f>
        <v>2</v>
      </c>
      <c r="O318" s="481"/>
      <c r="P318" s="481"/>
      <c r="Q318" s="481"/>
      <c r="R318" s="481"/>
      <c r="S318" s="524">
        <f>S317*0.2</f>
        <v>4</v>
      </c>
      <c r="T318" s="481"/>
      <c r="U318" s="481"/>
      <c r="V318" s="1454">
        <f>SUM(N318:U318)</f>
        <v>6</v>
      </c>
      <c r="W318" s="216"/>
      <c r="X318" s="484"/>
      <c r="Y318" s="484"/>
      <c r="Z318" s="216"/>
      <c r="AB318" s="216"/>
    </row>
    <row r="319" spans="2:28" ht="16.5" customHeight="1" thickBot="1">
      <c r="B319" s="354" t="s">
        <v>28</v>
      </c>
      <c r="C319" s="362"/>
      <c r="D319" s="277"/>
      <c r="E319" s="366">
        <f>MAX(E317:G317)*0.2+MAX(E317:H317)</f>
        <v>34</v>
      </c>
      <c r="F319" s="367">
        <f>MAX(E317:G317)*0.2+MAX(E317:H317)</f>
        <v>34</v>
      </c>
      <c r="G319" s="367">
        <f>MAX(E317:G317)*0.2+MAX(E317:H317)</f>
        <v>34</v>
      </c>
      <c r="H319" s="368"/>
      <c r="I319" s="286"/>
      <c r="J319" s="351"/>
      <c r="K319" s="351"/>
      <c r="L319" s="351"/>
      <c r="M319" s="476"/>
      <c r="N319" s="369">
        <f>SUM(N317:N318)</f>
        <v>10</v>
      </c>
      <c r="O319" s="476"/>
      <c r="P319" s="476"/>
      <c r="Q319" s="476"/>
      <c r="R319" s="476"/>
      <c r="S319" s="369">
        <f>SUM(S317:S318)</f>
        <v>24</v>
      </c>
      <c r="T319" s="476"/>
      <c r="U319" s="476"/>
      <c r="V319" s="370">
        <f>SUM(N319:U319)</f>
        <v>34</v>
      </c>
      <c r="W319" s="216"/>
      <c r="X319" s="484"/>
      <c r="Y319" s="484"/>
      <c r="Z319" s="216"/>
      <c r="AB319" s="216"/>
    </row>
    <row r="320" spans="2:28" ht="16.5" customHeight="1">
      <c r="B320" s="371" t="s">
        <v>130</v>
      </c>
      <c r="C320" s="250"/>
      <c r="D320" s="277"/>
      <c r="E320" s="224"/>
      <c r="F320" s="224"/>
      <c r="G320" s="224"/>
      <c r="H320" s="224"/>
      <c r="I320" s="256"/>
      <c r="J320" s="482"/>
      <c r="K320" s="482"/>
      <c r="L320" s="482"/>
      <c r="M320" s="526"/>
      <c r="N320" s="482"/>
      <c r="O320" s="482"/>
      <c r="P320" s="482"/>
      <c r="Q320" s="291"/>
      <c r="R320" s="482"/>
      <c r="S320" s="482"/>
      <c r="T320" s="482"/>
      <c r="U320" s="482"/>
      <c r="V320" s="289"/>
      <c r="W320" s="216"/>
      <c r="X320" s="214"/>
      <c r="Y320" s="484"/>
      <c r="Z320" s="484"/>
      <c r="AB320" s="216"/>
    </row>
    <row r="321" spans="2:30" ht="16.5" customHeight="1">
      <c r="B321" s="371"/>
      <c r="C321" s="250"/>
      <c r="D321" s="277"/>
      <c r="E321" s="224"/>
      <c r="F321" s="224"/>
      <c r="G321" s="224"/>
      <c r="H321" s="224"/>
      <c r="I321" s="256"/>
      <c r="J321" s="482"/>
      <c r="K321" s="482"/>
      <c r="L321" s="482"/>
      <c r="M321" s="482"/>
      <c r="N321" s="482"/>
      <c r="O321" s="482"/>
      <c r="P321" s="482"/>
      <c r="Q321" s="482"/>
      <c r="R321" s="482"/>
      <c r="S321" s="482"/>
      <c r="T321" s="482"/>
      <c r="U321" s="482"/>
      <c r="V321" s="482"/>
      <c r="W321" s="482"/>
      <c r="X321" s="482"/>
      <c r="Y321" s="483"/>
      <c r="Z321" s="482"/>
      <c r="AA321" s="483"/>
      <c r="AB321" s="293"/>
      <c r="AC321" s="484"/>
      <c r="AD321" s="484"/>
    </row>
    <row r="322" spans="2:34" ht="16.5" customHeight="1">
      <c r="B322" s="241"/>
      <c r="C322" s="250"/>
      <c r="D322" s="277"/>
      <c r="E322" s="224"/>
      <c r="F322" s="224"/>
      <c r="G322" s="224"/>
      <c r="H322" s="224"/>
      <c r="I322" s="256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  <c r="V322" s="373"/>
      <c r="W322" s="373"/>
      <c r="X322" s="373"/>
      <c r="Y322" s="277"/>
      <c r="Z322" s="373"/>
      <c r="AA322" s="277"/>
      <c r="AB322" s="527"/>
      <c r="AC322" s="371"/>
      <c r="AD322" s="371"/>
      <c r="AE322" s="225"/>
      <c r="AF322" s="225"/>
      <c r="AG322" s="225"/>
      <c r="AH322" s="225"/>
    </row>
    <row r="323" spans="2:34" ht="16.5" customHeight="1" thickBot="1">
      <c r="B323" s="241" t="s">
        <v>239</v>
      </c>
      <c r="C323" s="250"/>
      <c r="D323" s="277"/>
      <c r="E323" s="224"/>
      <c r="F323" s="224"/>
      <c r="G323" s="224"/>
      <c r="H323" s="224"/>
      <c r="I323" s="256"/>
      <c r="J323" s="662">
        <v>27</v>
      </c>
      <c r="K323" s="662"/>
      <c r="L323" s="662"/>
      <c r="M323" s="662"/>
      <c r="N323" s="662">
        <v>77</v>
      </c>
      <c r="O323" s="662"/>
      <c r="P323" s="662">
        <f>P279+P311</f>
        <v>62</v>
      </c>
      <c r="Q323" s="662">
        <v>45</v>
      </c>
      <c r="R323" s="662">
        <v>15</v>
      </c>
      <c r="S323" s="662">
        <v>11</v>
      </c>
      <c r="T323" s="662">
        <v>11</v>
      </c>
      <c r="U323" s="219"/>
      <c r="V323" s="662">
        <f>SUM(J323:U323)</f>
        <v>248</v>
      </c>
      <c r="W323" s="482"/>
      <c r="X323" s="482"/>
      <c r="Y323" s="483"/>
      <c r="Z323" s="482"/>
      <c r="AA323" s="484"/>
      <c r="AB323" s="277"/>
      <c r="AD323" s="484"/>
      <c r="AE323" s="277"/>
      <c r="AF323" s="277"/>
      <c r="AG323" s="277"/>
      <c r="AH323" s="225"/>
    </row>
    <row r="324" spans="2:28" ht="16.5" customHeight="1" thickBot="1">
      <c r="B324" s="241"/>
      <c r="C324" s="1537" t="s">
        <v>138</v>
      </c>
      <c r="D324" s="1538"/>
      <c r="E324" s="1538"/>
      <c r="F324" s="1538"/>
      <c r="G324" s="1538"/>
      <c r="H324" s="1539"/>
      <c r="I324" s="301" t="s">
        <v>51</v>
      </c>
      <c r="J324" s="1497" t="s">
        <v>121</v>
      </c>
      <c r="K324" s="1498"/>
      <c r="L324" s="1498"/>
      <c r="M324" s="1498"/>
      <c r="N324" s="1498"/>
      <c r="O324" s="1498"/>
      <c r="P324" s="1498"/>
      <c r="Q324" s="1498"/>
      <c r="R324" s="1498"/>
      <c r="S324" s="1498"/>
      <c r="T324" s="1498"/>
      <c r="U324" s="1498"/>
      <c r="V324" s="1499"/>
      <c r="W324" s="216"/>
      <c r="X324" s="277"/>
      <c r="Y324" s="216"/>
      <c r="Z324" s="484"/>
      <c r="AB324" s="216"/>
    </row>
    <row r="325" spans="2:28" ht="16.5" customHeight="1" thickBot="1">
      <c r="B325" s="241"/>
      <c r="C325" s="240"/>
      <c r="D325" s="240"/>
      <c r="E325" s="233" t="s">
        <v>88</v>
      </c>
      <c r="F325" s="234" t="s">
        <v>89</v>
      </c>
      <c r="G325" s="234" t="s">
        <v>90</v>
      </c>
      <c r="H325" s="235" t="s">
        <v>91</v>
      </c>
      <c r="I325" s="236"/>
      <c r="J325" s="382" t="s">
        <v>52</v>
      </c>
      <c r="K325" s="53"/>
      <c r="L325" s="53"/>
      <c r="M325" s="53" t="s">
        <v>62</v>
      </c>
      <c r="N325" s="53" t="s">
        <v>66</v>
      </c>
      <c r="O325" s="53" t="s">
        <v>67</v>
      </c>
      <c r="P325" s="53">
        <v>75</v>
      </c>
      <c r="Q325" s="53" t="s">
        <v>68</v>
      </c>
      <c r="R325" s="53" t="s">
        <v>69</v>
      </c>
      <c r="S325" s="53">
        <v>92</v>
      </c>
      <c r="T325" s="53"/>
      <c r="U325" s="446"/>
      <c r="V325" s="302" t="s">
        <v>73</v>
      </c>
      <c r="W325" s="216"/>
      <c r="X325" s="277"/>
      <c r="Y325" s="216"/>
      <c r="Z325" s="484"/>
      <c r="AB325" s="216"/>
    </row>
    <row r="326" spans="2:28" ht="16.5" customHeight="1">
      <c r="B326" s="384" t="s">
        <v>128</v>
      </c>
      <c r="C326" s="384"/>
      <c r="D326" s="240"/>
      <c r="E326" s="385">
        <f>E297+E317</f>
        <v>198</v>
      </c>
      <c r="F326" s="386">
        <f>F297+F317</f>
        <v>101</v>
      </c>
      <c r="G326" s="386">
        <f>G297+G317</f>
        <v>199</v>
      </c>
      <c r="H326" s="386">
        <f>H297+H317</f>
        <v>7</v>
      </c>
      <c r="I326" s="297"/>
      <c r="J326" s="437">
        <f>J317+J297</f>
        <v>6</v>
      </c>
      <c r="K326" s="461"/>
      <c r="L326" s="461"/>
      <c r="M326" s="461">
        <f>M297</f>
        <v>70</v>
      </c>
      <c r="N326" s="461">
        <f>N317+N297</f>
        <v>35</v>
      </c>
      <c r="O326" s="461">
        <f aca="true" t="shared" si="21" ref="O326:P328">Q317+O297</f>
        <v>39</v>
      </c>
      <c r="P326" s="461">
        <f t="shared" si="21"/>
        <v>13</v>
      </c>
      <c r="Q326" s="461">
        <f>Q297</f>
        <v>5</v>
      </c>
      <c r="R326" s="461">
        <f>T317+R297</f>
        <v>11</v>
      </c>
      <c r="S326" s="461">
        <f>S317+S297</f>
        <v>20</v>
      </c>
      <c r="T326" s="461"/>
      <c r="U326" s="373"/>
      <c r="V326" s="413">
        <f>SUM(J326:S326)</f>
        <v>199</v>
      </c>
      <c r="W326" s="216"/>
      <c r="X326" s="214"/>
      <c r="Y326" s="216"/>
      <c r="Z326" s="484"/>
      <c r="AB326" s="216"/>
    </row>
    <row r="327" spans="2:28" ht="16.5" customHeight="1">
      <c r="B327" s="354" t="s">
        <v>129</v>
      </c>
      <c r="C327" s="250"/>
      <c r="D327" s="224"/>
      <c r="E327" s="278">
        <f>E298+E318</f>
        <v>38</v>
      </c>
      <c r="F327" s="224">
        <f>F298+F318</f>
        <v>135</v>
      </c>
      <c r="G327" s="224">
        <f>G298+G318</f>
        <v>37</v>
      </c>
      <c r="H327" s="279"/>
      <c r="I327" s="256"/>
      <c r="J327" s="439">
        <f>J318+J298</f>
        <v>1</v>
      </c>
      <c r="K327" s="255"/>
      <c r="L327" s="255">
        <f>L318+L298</f>
        <v>0</v>
      </c>
      <c r="M327" s="255">
        <f>M298</f>
        <v>12</v>
      </c>
      <c r="N327" s="255">
        <f>N318+N298</f>
        <v>7</v>
      </c>
      <c r="O327" s="255">
        <f t="shared" si="21"/>
        <v>7</v>
      </c>
      <c r="P327" s="255">
        <f t="shared" si="21"/>
        <v>2</v>
      </c>
      <c r="Q327" s="255"/>
      <c r="R327" s="255">
        <f>T318+R298</f>
        <v>4</v>
      </c>
      <c r="S327" s="255">
        <f>S318+S298</f>
        <v>4</v>
      </c>
      <c r="T327" s="255"/>
      <c r="U327" s="255"/>
      <c r="V327" s="528">
        <f>V298+V318</f>
        <v>37</v>
      </c>
      <c r="W327" s="216"/>
      <c r="X327" s="214"/>
      <c r="Y327" s="216"/>
      <c r="Z327" s="484"/>
      <c r="AB327" s="216"/>
    </row>
    <row r="328" spans="2:28" ht="16.5" customHeight="1" thickBot="1">
      <c r="B328" s="354" t="s">
        <v>28</v>
      </c>
      <c r="C328" s="250"/>
      <c r="D328" s="277"/>
      <c r="E328" s="283">
        <f>SUM(E326:E327)</f>
        <v>236</v>
      </c>
      <c r="F328" s="284">
        <f>SUM(F326:F327)</f>
        <v>236</v>
      </c>
      <c r="G328" s="284">
        <f>SUM(G326:G327)</f>
        <v>236</v>
      </c>
      <c r="H328" s="285"/>
      <c r="I328" s="286"/>
      <c r="J328" s="449">
        <f>J319+J299</f>
        <v>7</v>
      </c>
      <c r="K328" s="449"/>
      <c r="L328" s="449"/>
      <c r="M328" s="449">
        <f>M299</f>
        <v>82</v>
      </c>
      <c r="N328" s="449">
        <f>N319+N299</f>
        <v>42</v>
      </c>
      <c r="O328" s="449">
        <f t="shared" si="21"/>
        <v>46</v>
      </c>
      <c r="P328" s="449">
        <f t="shared" si="21"/>
        <v>15</v>
      </c>
      <c r="Q328" s="449">
        <f>Q299</f>
        <v>5</v>
      </c>
      <c r="R328" s="449">
        <f>R299</f>
        <v>15</v>
      </c>
      <c r="S328" s="449">
        <f>S319</f>
        <v>24</v>
      </c>
      <c r="T328" s="449"/>
      <c r="U328" s="449"/>
      <c r="V328" s="458">
        <f>V299+V319</f>
        <v>236</v>
      </c>
      <c r="W328" s="216"/>
      <c r="X328" s="214"/>
      <c r="Y328" s="216"/>
      <c r="Z328" s="484"/>
      <c r="AB328" s="216"/>
    </row>
    <row r="329" spans="2:28" ht="16.5" customHeight="1">
      <c r="B329" s="371" t="s">
        <v>130</v>
      </c>
      <c r="C329" s="362"/>
      <c r="D329" s="483"/>
      <c r="J329" s="289"/>
      <c r="K329" s="289"/>
      <c r="L329" s="289"/>
      <c r="M329" s="289"/>
      <c r="N329" s="289"/>
      <c r="O329" s="289"/>
      <c r="P329" s="289"/>
      <c r="Q329" s="289"/>
      <c r="R329" s="289"/>
      <c r="S329" s="289"/>
      <c r="T329" s="289"/>
      <c r="U329" s="289"/>
      <c r="V329" s="1450">
        <f>+V327/V326</f>
        <v>0.186</v>
      </c>
      <c r="W329" s="216"/>
      <c r="X329" s="492"/>
      <c r="Y329" s="216"/>
      <c r="Z329" s="484"/>
      <c r="AB329" s="216"/>
    </row>
    <row r="330" spans="2:28" ht="16.5" customHeight="1">
      <c r="B330" s="371"/>
      <c r="C330" s="362"/>
      <c r="D330" s="483"/>
      <c r="J330" s="289"/>
      <c r="K330" s="289"/>
      <c r="L330" s="289"/>
      <c r="M330" s="289"/>
      <c r="N330" s="289"/>
      <c r="O330" s="289"/>
      <c r="P330" s="289"/>
      <c r="Q330" s="289"/>
      <c r="R330" s="289"/>
      <c r="S330" s="289"/>
      <c r="T330" s="289"/>
      <c r="U330" s="289"/>
      <c r="V330" s="289"/>
      <c r="W330" s="216"/>
      <c r="X330" s="492"/>
      <c r="Y330" s="216"/>
      <c r="Z330" s="484"/>
      <c r="AB330" s="216"/>
    </row>
    <row r="331" spans="2:30" ht="16.5" customHeight="1" hidden="1">
      <c r="B331" s="344" t="s">
        <v>312</v>
      </c>
      <c r="AC331" s="466"/>
      <c r="AD331" s="225"/>
    </row>
    <row r="332" spans="2:30" ht="16.5" customHeight="1" hidden="1">
      <c r="B332" s="344" t="s">
        <v>178</v>
      </c>
      <c r="AC332" s="466"/>
      <c r="AD332" s="277"/>
    </row>
    <row r="333" spans="2:30" ht="16.5" customHeight="1" hidden="1">
      <c r="B333" s="510" t="s">
        <v>317</v>
      </c>
      <c r="C333" s="240"/>
      <c r="D333" s="240"/>
      <c r="E333" s="240"/>
      <c r="F333" s="240"/>
      <c r="G333" s="240"/>
      <c r="H333" s="240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236"/>
      <c r="U333" s="236"/>
      <c r="V333" s="236"/>
      <c r="W333" s="236"/>
      <c r="X333" s="236"/>
      <c r="Y333" s="240"/>
      <c r="Z333" s="236"/>
      <c r="AC333" s="466"/>
      <c r="AD333" s="277"/>
    </row>
    <row r="334" spans="2:30" ht="16.5" customHeight="1" hidden="1">
      <c r="B334" s="511" t="s">
        <v>179</v>
      </c>
      <c r="C334" s="240"/>
      <c r="D334" s="240"/>
      <c r="E334" s="240"/>
      <c r="F334" s="240"/>
      <c r="G334" s="240"/>
      <c r="H334" s="240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236"/>
      <c r="U334" s="236"/>
      <c r="V334" s="236"/>
      <c r="W334" s="236"/>
      <c r="X334" s="236"/>
      <c r="Y334" s="240"/>
      <c r="Z334" s="236"/>
      <c r="AC334" s="466"/>
      <c r="AD334" s="225"/>
    </row>
    <row r="335" spans="2:28" ht="16.5" customHeight="1">
      <c r="B335" s="371"/>
      <c r="C335" s="362"/>
      <c r="D335" s="483"/>
      <c r="J335" s="289"/>
      <c r="K335" s="289"/>
      <c r="L335" s="289"/>
      <c r="M335" s="289"/>
      <c r="N335" s="289"/>
      <c r="O335" s="289"/>
      <c r="P335" s="289"/>
      <c r="Q335" s="289"/>
      <c r="R335" s="289"/>
      <c r="S335" s="289"/>
      <c r="T335" s="289"/>
      <c r="U335" s="289"/>
      <c r="V335" s="289"/>
      <c r="W335" s="216"/>
      <c r="X335" s="492"/>
      <c r="Y335" s="216"/>
      <c r="Z335" s="484"/>
      <c r="AB335" s="216"/>
    </row>
    <row r="336" spans="2:31" ht="16.5" customHeight="1">
      <c r="B336" s="371" t="s">
        <v>118</v>
      </c>
      <c r="C336" s="495"/>
      <c r="D336" s="496"/>
      <c r="E336" s="211"/>
      <c r="F336" s="211"/>
      <c r="G336" s="211"/>
      <c r="H336" s="211"/>
      <c r="I336" s="212"/>
      <c r="J336" s="497"/>
      <c r="K336" s="497"/>
      <c r="L336" s="497"/>
      <c r="M336" s="497"/>
      <c r="N336" s="497"/>
      <c r="O336" s="497"/>
      <c r="P336" s="497"/>
      <c r="Q336" s="497"/>
      <c r="R336" s="497"/>
      <c r="S336" s="497"/>
      <c r="T336" s="497"/>
      <c r="U336" s="497"/>
      <c r="V336" s="493"/>
      <c r="W336" s="497"/>
      <c r="X336" s="497"/>
      <c r="Y336" s="496"/>
      <c r="Z336" s="497"/>
      <c r="AA336" s="371"/>
      <c r="AB336" s="496"/>
      <c r="AD336" s="484"/>
      <c r="AE336" s="371"/>
    </row>
    <row r="337" spans="2:31" ht="16.5" customHeight="1">
      <c r="B337" s="371" t="s">
        <v>119</v>
      </c>
      <c r="C337" s="495"/>
      <c r="D337" s="496"/>
      <c r="E337" s="211"/>
      <c r="F337" s="211"/>
      <c r="G337" s="211"/>
      <c r="H337" s="211"/>
      <c r="I337" s="212"/>
      <c r="J337" s="497"/>
      <c r="K337" s="497"/>
      <c r="L337" s="497"/>
      <c r="M337" s="497"/>
      <c r="N337" s="497"/>
      <c r="O337" s="497"/>
      <c r="P337" s="497"/>
      <c r="Q337" s="497"/>
      <c r="R337" s="497"/>
      <c r="S337" s="497"/>
      <c r="T337" s="497"/>
      <c r="U337" s="497"/>
      <c r="V337" s="493"/>
      <c r="W337" s="497"/>
      <c r="X337" s="497"/>
      <c r="Y337" s="496"/>
      <c r="Z337" s="497"/>
      <c r="AA337" s="371"/>
      <c r="AB337" s="496"/>
      <c r="AD337" s="484"/>
      <c r="AE337" s="371"/>
    </row>
    <row r="338" spans="2:31" ht="16.5" customHeight="1">
      <c r="B338" s="484"/>
      <c r="C338" s="362"/>
      <c r="D338" s="483"/>
      <c r="J338" s="482"/>
      <c r="K338" s="482"/>
      <c r="L338" s="482"/>
      <c r="M338" s="482"/>
      <c r="N338" s="482"/>
      <c r="O338" s="482"/>
      <c r="P338" s="482"/>
      <c r="Q338" s="482"/>
      <c r="R338" s="482"/>
      <c r="S338" s="482"/>
      <c r="T338" s="482"/>
      <c r="U338" s="482"/>
      <c r="V338" s="482"/>
      <c r="W338" s="482"/>
      <c r="X338" s="482"/>
      <c r="Y338" s="483"/>
      <c r="Z338" s="482"/>
      <c r="AA338" s="484"/>
      <c r="AB338" s="483"/>
      <c r="AD338" s="484"/>
      <c r="AE338" s="484"/>
    </row>
    <row r="339" spans="2:31" ht="16.5" customHeight="1">
      <c r="B339" s="371" t="str">
        <f>"DIVISION 8 REGULAR BUSES ONLY"</f>
        <v>DIVISION 8 REGULAR BUSES ONLY</v>
      </c>
      <c r="C339" s="362"/>
      <c r="D339" s="483"/>
      <c r="J339" s="482"/>
      <c r="K339" s="482"/>
      <c r="L339" s="482"/>
      <c r="M339" s="482"/>
      <c r="N339" s="482"/>
      <c r="O339" s="482"/>
      <c r="P339" s="482"/>
      <c r="Q339" s="482"/>
      <c r="R339" s="482"/>
      <c r="S339" s="482"/>
      <c r="T339" s="482"/>
      <c r="U339" s="482"/>
      <c r="V339" s="482"/>
      <c r="W339" s="482"/>
      <c r="X339" s="482"/>
      <c r="Y339" s="483"/>
      <c r="Z339" s="482"/>
      <c r="AA339" s="484"/>
      <c r="AB339" s="483"/>
      <c r="AD339" s="484"/>
      <c r="AE339" s="484"/>
    </row>
    <row r="340" spans="2:31" ht="16.5" customHeight="1">
      <c r="B340" s="484"/>
      <c r="C340" s="362"/>
      <c r="D340" s="483"/>
      <c r="J340" s="685">
        <v>18</v>
      </c>
      <c r="K340" s="685">
        <v>2</v>
      </c>
      <c r="L340" s="685">
        <v>1</v>
      </c>
      <c r="M340" s="685"/>
      <c r="N340" s="685">
        <v>98</v>
      </c>
      <c r="O340" s="685">
        <v>33</v>
      </c>
      <c r="P340" s="685"/>
      <c r="Q340" s="685">
        <v>1</v>
      </c>
      <c r="R340" s="685">
        <v>10</v>
      </c>
      <c r="S340" s="685">
        <v>4</v>
      </c>
      <c r="T340" s="529"/>
      <c r="U340" s="529"/>
      <c r="V340" s="685">
        <f>SUM(J340:U340)</f>
        <v>167</v>
      </c>
      <c r="W340" s="498"/>
      <c r="X340" s="498"/>
      <c r="Y340" s="499"/>
      <c r="Z340" s="498"/>
      <c r="AA340" s="484"/>
      <c r="AB340" s="483"/>
      <c r="AD340" s="484"/>
      <c r="AE340" s="484"/>
    </row>
    <row r="341" spans="2:31" ht="16.5" customHeight="1" thickBot="1">
      <c r="B341" s="371" t="s">
        <v>222</v>
      </c>
      <c r="C341" s="362"/>
      <c r="D341" s="483"/>
      <c r="J341" s="530">
        <v>21</v>
      </c>
      <c r="K341" s="530">
        <v>2</v>
      </c>
      <c r="L341" s="530"/>
      <c r="M341" s="530"/>
      <c r="N341" s="530">
        <v>96</v>
      </c>
      <c r="O341" s="530">
        <v>24</v>
      </c>
      <c r="P341" s="530"/>
      <c r="Q341" s="530">
        <v>1</v>
      </c>
      <c r="R341" s="530">
        <v>10</v>
      </c>
      <c r="S341" s="530">
        <v>4</v>
      </c>
      <c r="T341" s="530"/>
      <c r="U341" s="530"/>
      <c r="V341" s="530">
        <f>SUM(J341:T341)</f>
        <v>158</v>
      </c>
      <c r="W341" s="482"/>
      <c r="X341" s="482"/>
      <c r="Y341" s="483"/>
      <c r="Z341" s="482"/>
      <c r="AA341" s="484"/>
      <c r="AB341" s="483"/>
      <c r="AD341" s="484"/>
      <c r="AE341" s="484"/>
    </row>
    <row r="342" spans="2:31" ht="16.5" customHeight="1" thickBot="1">
      <c r="B342" s="484"/>
      <c r="C342" s="226"/>
      <c r="D342" s="296"/>
      <c r="E342" s="1537" t="s">
        <v>86</v>
      </c>
      <c r="F342" s="1538"/>
      <c r="G342" s="1538"/>
      <c r="H342" s="1539"/>
      <c r="I342" s="297"/>
      <c r="J342" s="1497" t="s">
        <v>121</v>
      </c>
      <c r="K342" s="1498"/>
      <c r="L342" s="1498"/>
      <c r="M342" s="1498"/>
      <c r="N342" s="1498"/>
      <c r="O342" s="1498"/>
      <c r="P342" s="1498"/>
      <c r="Q342" s="1498"/>
      <c r="R342" s="1498"/>
      <c r="S342" s="1498"/>
      <c r="T342" s="1498"/>
      <c r="U342" s="1498"/>
      <c r="V342" s="1499"/>
      <c r="W342" s="482"/>
      <c r="X342" s="482"/>
      <c r="Y342" s="483"/>
      <c r="Z342" s="482"/>
      <c r="AA342" s="484"/>
      <c r="AB342" s="483"/>
      <c r="AD342" s="484"/>
      <c r="AE342" s="484"/>
    </row>
    <row r="343" spans="2:28" ht="16.5" customHeight="1" thickBot="1">
      <c r="B343" s="371"/>
      <c r="C343" s="531" t="s">
        <v>135</v>
      </c>
      <c r="D343" s="532"/>
      <c r="E343" s="533" t="s">
        <v>88</v>
      </c>
      <c r="F343" s="534" t="s">
        <v>89</v>
      </c>
      <c r="G343" s="534" t="s">
        <v>90</v>
      </c>
      <c r="H343" s="535" t="s">
        <v>91</v>
      </c>
      <c r="I343" s="301" t="s">
        <v>51</v>
      </c>
      <c r="J343" s="402" t="s">
        <v>52</v>
      </c>
      <c r="K343" s="238"/>
      <c r="L343" s="238"/>
      <c r="M343" s="238"/>
      <c r="N343" s="238" t="s">
        <v>60</v>
      </c>
      <c r="O343" s="238">
        <v>46</v>
      </c>
      <c r="P343" s="238" t="s">
        <v>66</v>
      </c>
      <c r="Q343" s="238" t="s">
        <v>67</v>
      </c>
      <c r="R343" s="238" t="s">
        <v>68</v>
      </c>
      <c r="S343" s="238"/>
      <c r="T343" s="238"/>
      <c r="U343" s="238"/>
      <c r="V343" s="302" t="s">
        <v>73</v>
      </c>
      <c r="W343" s="371"/>
      <c r="X343" s="242"/>
      <c r="Y343" s="225"/>
      <c r="Z343" s="484"/>
      <c r="AB343" s="216"/>
    </row>
    <row r="344" spans="2:28" ht="16.5" customHeight="1">
      <c r="B344" s="484"/>
      <c r="C344" s="243" t="s">
        <v>180</v>
      </c>
      <c r="D344" s="254"/>
      <c r="E344" s="1425">
        <v>22</v>
      </c>
      <c r="F344" s="333">
        <v>16</v>
      </c>
      <c r="G344" s="253">
        <v>23</v>
      </c>
      <c r="H344" s="304">
        <v>2</v>
      </c>
      <c r="I344" s="438"/>
      <c r="J344" s="441">
        <v>9</v>
      </c>
      <c r="K344" s="441"/>
      <c r="L344" s="441"/>
      <c r="M344" s="441"/>
      <c r="N344" s="441">
        <v>13</v>
      </c>
      <c r="O344" s="441"/>
      <c r="P344" s="441"/>
      <c r="Q344" s="441"/>
      <c r="R344" s="441"/>
      <c r="S344" s="441"/>
      <c r="T344" s="441"/>
      <c r="U344" s="461"/>
      <c r="V344" s="536">
        <f aca="true" t="shared" si="22" ref="V344:V357">SUM(J344:R344)</f>
        <v>22</v>
      </c>
      <c r="W344" s="216"/>
      <c r="X344" s="224"/>
      <c r="Y344" s="225"/>
      <c r="Z344" s="484"/>
      <c r="AA344" s="213">
        <f>V344-E344</f>
        <v>0</v>
      </c>
      <c r="AB344" s="216"/>
    </row>
    <row r="345" spans="2:28" ht="16.5" customHeight="1">
      <c r="B345" s="484"/>
      <c r="C345" s="407">
        <v>152</v>
      </c>
      <c r="D345" s="260"/>
      <c r="E345" s="1426">
        <v>17</v>
      </c>
      <c r="F345" s="269">
        <v>6</v>
      </c>
      <c r="G345" s="259">
        <v>13</v>
      </c>
      <c r="H345" s="425"/>
      <c r="I345" s="255"/>
      <c r="J345" s="255"/>
      <c r="K345" s="255"/>
      <c r="L345" s="255"/>
      <c r="M345" s="255"/>
      <c r="N345" s="255">
        <v>17</v>
      </c>
      <c r="O345" s="255"/>
      <c r="P345" s="255"/>
      <c r="Q345" s="255"/>
      <c r="R345" s="255"/>
      <c r="S345" s="255"/>
      <c r="T345" s="255"/>
      <c r="U345" s="255"/>
      <c r="V345" s="504">
        <f t="shared" si="22"/>
        <v>17</v>
      </c>
      <c r="W345" s="216"/>
      <c r="X345" s="224"/>
      <c r="Y345" s="225"/>
      <c r="Z345" s="484"/>
      <c r="AA345" s="213">
        <f aca="true" t="shared" si="23" ref="AA345:AA357">V345-E345</f>
        <v>0</v>
      </c>
      <c r="AB345" s="216"/>
    </row>
    <row r="346" spans="2:28" ht="16.5" customHeight="1">
      <c r="B346" s="484"/>
      <c r="C346" s="407">
        <v>158</v>
      </c>
      <c r="D346" s="260"/>
      <c r="E346" s="1426">
        <v>6</v>
      </c>
      <c r="F346" s="269">
        <v>2</v>
      </c>
      <c r="G346" s="259">
        <v>6</v>
      </c>
      <c r="H346" s="425"/>
      <c r="I346" s="255"/>
      <c r="J346" s="481"/>
      <c r="K346" s="481"/>
      <c r="L346" s="481"/>
      <c r="M346" s="481"/>
      <c r="N346" s="481">
        <v>6</v>
      </c>
      <c r="O346" s="481"/>
      <c r="P346" s="481"/>
      <c r="Q346" s="481"/>
      <c r="R346" s="481"/>
      <c r="S346" s="481"/>
      <c r="T346" s="481"/>
      <c r="U346" s="373"/>
      <c r="V346" s="537">
        <f t="shared" si="22"/>
        <v>6</v>
      </c>
      <c r="W346" s="216"/>
      <c r="X346" s="224"/>
      <c r="Y346" s="225"/>
      <c r="Z346" s="484"/>
      <c r="AA346" s="213">
        <f t="shared" si="23"/>
        <v>0</v>
      </c>
      <c r="AB346" s="216"/>
    </row>
    <row r="347" spans="2:28" ht="16.5" customHeight="1">
      <c r="B347" s="484"/>
      <c r="C347" s="407">
        <v>161</v>
      </c>
      <c r="D347" s="260"/>
      <c r="E347" s="1426">
        <v>11</v>
      </c>
      <c r="F347" s="269">
        <v>3</v>
      </c>
      <c r="G347" s="259">
        <v>7</v>
      </c>
      <c r="H347" s="425"/>
      <c r="I347" s="255"/>
      <c r="J347" s="481"/>
      <c r="K347" s="481"/>
      <c r="L347" s="481"/>
      <c r="M347" s="481"/>
      <c r="N347" s="481">
        <v>11</v>
      </c>
      <c r="O347" s="481"/>
      <c r="P347" s="481"/>
      <c r="Q347" s="481"/>
      <c r="R347" s="481"/>
      <c r="S347" s="481"/>
      <c r="T347" s="481"/>
      <c r="U347" s="481"/>
      <c r="V347" s="504">
        <f t="shared" si="22"/>
        <v>11</v>
      </c>
      <c r="W347" s="216"/>
      <c r="X347" s="224"/>
      <c r="Y347" s="225"/>
      <c r="Z347" s="484"/>
      <c r="AA347" s="213">
        <f t="shared" si="23"/>
        <v>0</v>
      </c>
      <c r="AB347" s="216"/>
    </row>
    <row r="348" spans="2:28" ht="16.5" customHeight="1">
      <c r="B348" s="484"/>
      <c r="C348" s="407">
        <v>163</v>
      </c>
      <c r="D348" s="260"/>
      <c r="E348" s="1426">
        <v>7</v>
      </c>
      <c r="F348" s="269">
        <v>9</v>
      </c>
      <c r="G348" s="259">
        <v>7</v>
      </c>
      <c r="H348" s="425"/>
      <c r="I348" s="255"/>
      <c r="J348" s="481"/>
      <c r="K348" s="481"/>
      <c r="L348" s="481"/>
      <c r="M348" s="481"/>
      <c r="N348" s="481">
        <v>7</v>
      </c>
      <c r="O348" s="481"/>
      <c r="P348" s="481"/>
      <c r="Q348" s="481"/>
      <c r="R348" s="481"/>
      <c r="S348" s="481"/>
      <c r="T348" s="481"/>
      <c r="U348" s="373"/>
      <c r="V348" s="537">
        <f t="shared" si="22"/>
        <v>7</v>
      </c>
      <c r="W348" s="216"/>
      <c r="X348" s="224"/>
      <c r="Y348" s="225"/>
      <c r="Z348" s="484"/>
      <c r="AA348" s="213">
        <f t="shared" si="23"/>
        <v>0</v>
      </c>
      <c r="AB348" s="216"/>
    </row>
    <row r="349" spans="2:28" ht="16.5" customHeight="1">
      <c r="B349" s="484"/>
      <c r="C349" s="407" t="s">
        <v>181</v>
      </c>
      <c r="D349" s="260"/>
      <c r="E349" s="1426">
        <v>21</v>
      </c>
      <c r="F349" s="269">
        <v>5</v>
      </c>
      <c r="G349" s="259">
        <v>21</v>
      </c>
      <c r="H349" s="425"/>
      <c r="I349" s="255"/>
      <c r="J349" s="481"/>
      <c r="K349" s="481"/>
      <c r="L349" s="481"/>
      <c r="M349" s="481"/>
      <c r="N349" s="481">
        <v>21</v>
      </c>
      <c r="O349" s="481"/>
      <c r="P349" s="481"/>
      <c r="Q349" s="481"/>
      <c r="R349" s="481"/>
      <c r="S349" s="481"/>
      <c r="T349" s="481"/>
      <c r="U349" s="481"/>
      <c r="V349" s="504">
        <f t="shared" si="22"/>
        <v>21</v>
      </c>
      <c r="W349" s="216"/>
      <c r="X349" s="224"/>
      <c r="Y349" s="225"/>
      <c r="Z349" s="484"/>
      <c r="AA349" s="213">
        <f t="shared" si="23"/>
        <v>0</v>
      </c>
      <c r="AB349" s="216"/>
    </row>
    <row r="350" spans="2:28" ht="16.5" customHeight="1">
      <c r="B350" s="484"/>
      <c r="C350" s="407">
        <v>166</v>
      </c>
      <c r="D350" s="260"/>
      <c r="E350" s="1426">
        <v>4</v>
      </c>
      <c r="F350" s="269">
        <v>4</v>
      </c>
      <c r="G350" s="259">
        <v>10</v>
      </c>
      <c r="H350" s="425"/>
      <c r="I350" s="255"/>
      <c r="J350" s="481"/>
      <c r="K350" s="481"/>
      <c r="L350" s="481"/>
      <c r="M350" s="481"/>
      <c r="N350" s="481">
        <v>4</v>
      </c>
      <c r="O350" s="481"/>
      <c r="P350" s="481"/>
      <c r="Q350" s="481"/>
      <c r="R350" s="481"/>
      <c r="S350" s="481"/>
      <c r="T350" s="481"/>
      <c r="U350" s="373"/>
      <c r="V350" s="537">
        <f t="shared" si="22"/>
        <v>4</v>
      </c>
      <c r="W350" s="216"/>
      <c r="X350" s="224"/>
      <c r="Y350" s="225"/>
      <c r="Z350" s="484"/>
      <c r="AA350" s="213">
        <f t="shared" si="23"/>
        <v>0</v>
      </c>
      <c r="AB350" s="216"/>
    </row>
    <row r="351" spans="2:28" ht="16.5" customHeight="1">
      <c r="B351" s="484"/>
      <c r="C351" s="407">
        <v>168</v>
      </c>
      <c r="D351" s="260"/>
      <c r="E351" s="1426">
        <v>2</v>
      </c>
      <c r="F351" s="269"/>
      <c r="G351" s="259">
        <v>2</v>
      </c>
      <c r="H351" s="425"/>
      <c r="I351" s="255"/>
      <c r="J351" s="481"/>
      <c r="K351" s="481"/>
      <c r="L351" s="481"/>
      <c r="M351" s="481"/>
      <c r="N351" s="481"/>
      <c r="O351" s="481">
        <v>2</v>
      </c>
      <c r="P351" s="481"/>
      <c r="Q351" s="481"/>
      <c r="R351" s="481"/>
      <c r="S351" s="481"/>
      <c r="T351" s="481"/>
      <c r="U351" s="481"/>
      <c r="V351" s="504">
        <f t="shared" si="22"/>
        <v>2</v>
      </c>
      <c r="W351" s="216"/>
      <c r="X351" s="224"/>
      <c r="Y351" s="344"/>
      <c r="Z351" s="484"/>
      <c r="AA351" s="213">
        <f t="shared" si="23"/>
        <v>0</v>
      </c>
      <c r="AB351" s="216"/>
    </row>
    <row r="352" spans="2:28" ht="16.5" customHeight="1">
      <c r="B352" s="484"/>
      <c r="C352" s="407">
        <v>169</v>
      </c>
      <c r="D352" s="260"/>
      <c r="E352" s="1426">
        <v>6</v>
      </c>
      <c r="F352" s="269">
        <v>5</v>
      </c>
      <c r="G352" s="259">
        <v>6</v>
      </c>
      <c r="H352" s="425"/>
      <c r="I352" s="255"/>
      <c r="J352" s="481"/>
      <c r="K352" s="481"/>
      <c r="L352" s="481"/>
      <c r="M352" s="481"/>
      <c r="N352" s="481"/>
      <c r="O352" s="481">
        <v>6</v>
      </c>
      <c r="P352" s="481"/>
      <c r="Q352" s="481"/>
      <c r="R352" s="481"/>
      <c r="S352" s="481"/>
      <c r="T352" s="481"/>
      <c r="U352" s="373"/>
      <c r="V352" s="537">
        <f t="shared" si="22"/>
        <v>6</v>
      </c>
      <c r="W352" s="216"/>
      <c r="X352" s="224"/>
      <c r="Y352" s="225"/>
      <c r="Z352" s="484"/>
      <c r="AA352" s="213">
        <f t="shared" si="23"/>
        <v>0</v>
      </c>
      <c r="AB352" s="216"/>
    </row>
    <row r="353" spans="2:28" ht="16.5" customHeight="1">
      <c r="B353" s="484"/>
      <c r="C353" s="407" t="s">
        <v>182</v>
      </c>
      <c r="D353" s="260"/>
      <c r="E353" s="1426">
        <v>7</v>
      </c>
      <c r="F353" s="269">
        <v>4</v>
      </c>
      <c r="G353" s="259">
        <v>5</v>
      </c>
      <c r="H353" s="425"/>
      <c r="I353" s="255"/>
      <c r="J353" s="481"/>
      <c r="K353" s="481"/>
      <c r="L353" s="481"/>
      <c r="M353" s="481"/>
      <c r="N353" s="481"/>
      <c r="O353" s="481">
        <v>7</v>
      </c>
      <c r="P353" s="481"/>
      <c r="Q353" s="481"/>
      <c r="R353" s="481"/>
      <c r="S353" s="481"/>
      <c r="T353" s="481"/>
      <c r="U353" s="481"/>
      <c r="V353" s="504">
        <f t="shared" si="22"/>
        <v>7</v>
      </c>
      <c r="W353" s="216"/>
      <c r="X353" s="224"/>
      <c r="Y353" s="344"/>
      <c r="Z353" s="484"/>
      <c r="AA353" s="213">
        <f t="shared" si="23"/>
        <v>0</v>
      </c>
      <c r="AB353" s="216"/>
    </row>
    <row r="354" spans="2:28" ht="16.5" customHeight="1">
      <c r="B354" s="484"/>
      <c r="C354" s="407" t="s">
        <v>329</v>
      </c>
      <c r="D354" s="260"/>
      <c r="E354" s="1426">
        <v>7</v>
      </c>
      <c r="F354" s="269">
        <v>3</v>
      </c>
      <c r="G354" s="259">
        <v>7</v>
      </c>
      <c r="H354" s="425"/>
      <c r="I354" s="255"/>
      <c r="J354" s="481"/>
      <c r="K354" s="481"/>
      <c r="L354" s="481"/>
      <c r="M354" s="481"/>
      <c r="N354" s="481"/>
      <c r="O354" s="481">
        <v>6</v>
      </c>
      <c r="P354" s="481">
        <v>1</v>
      </c>
      <c r="Q354" s="481"/>
      <c r="R354" s="481"/>
      <c r="S354" s="481"/>
      <c r="T354" s="481"/>
      <c r="U354" s="373"/>
      <c r="V354" s="537">
        <f t="shared" si="22"/>
        <v>7</v>
      </c>
      <c r="W354" s="216"/>
      <c r="X354" s="224"/>
      <c r="Y354" s="344"/>
      <c r="Z354" s="484"/>
      <c r="AA354" s="213">
        <f t="shared" si="23"/>
        <v>0</v>
      </c>
      <c r="AB354" s="216"/>
    </row>
    <row r="355" spans="2:28" ht="16.5" customHeight="1">
      <c r="B355" s="484"/>
      <c r="C355" s="407" t="s">
        <v>330</v>
      </c>
      <c r="D355" s="260"/>
      <c r="E355" s="1426">
        <v>10</v>
      </c>
      <c r="F355" s="269">
        <v>3</v>
      </c>
      <c r="G355" s="259">
        <v>9</v>
      </c>
      <c r="H355" s="425"/>
      <c r="I355" s="255"/>
      <c r="J355" s="481"/>
      <c r="K355" s="481"/>
      <c r="L355" s="481"/>
      <c r="M355" s="481"/>
      <c r="N355" s="481"/>
      <c r="O355" s="481"/>
      <c r="P355" s="481"/>
      <c r="Q355" s="1456">
        <v>10</v>
      </c>
      <c r="R355" s="481"/>
      <c r="S355" s="481"/>
      <c r="T355" s="481"/>
      <c r="U355" s="481"/>
      <c r="V355" s="504">
        <f t="shared" si="22"/>
        <v>10</v>
      </c>
      <c r="W355" s="216"/>
      <c r="X355" s="224"/>
      <c r="Y355" s="344"/>
      <c r="Z355" s="484"/>
      <c r="AA355" s="213">
        <f t="shared" si="23"/>
        <v>0</v>
      </c>
      <c r="AB355" s="216"/>
    </row>
    <row r="356" spans="2:28" ht="16.5" customHeight="1">
      <c r="B356" s="484"/>
      <c r="C356" s="407" t="s">
        <v>331</v>
      </c>
      <c r="D356" s="260"/>
      <c r="E356" s="1426">
        <v>9</v>
      </c>
      <c r="F356" s="269"/>
      <c r="G356" s="259">
        <v>10</v>
      </c>
      <c r="H356" s="425"/>
      <c r="I356" s="255"/>
      <c r="J356" s="481"/>
      <c r="K356" s="481"/>
      <c r="L356" s="481"/>
      <c r="M356" s="481"/>
      <c r="N356" s="481"/>
      <c r="O356" s="481"/>
      <c r="P356" s="481"/>
      <c r="Q356" s="481"/>
      <c r="R356" s="1455">
        <v>9</v>
      </c>
      <c r="S356" s="481"/>
      <c r="T356" s="481"/>
      <c r="U356" s="373"/>
      <c r="V356" s="537">
        <f t="shared" si="22"/>
        <v>9</v>
      </c>
      <c r="W356" s="216"/>
      <c r="X356" s="224"/>
      <c r="Y356" s="344"/>
      <c r="Z356" s="484"/>
      <c r="AA356" s="213">
        <f t="shared" si="23"/>
        <v>0</v>
      </c>
      <c r="AB356" s="216"/>
    </row>
    <row r="357" spans="2:28" ht="16.5" customHeight="1">
      <c r="B357" s="484"/>
      <c r="C357" s="407">
        <v>645</v>
      </c>
      <c r="D357" s="260"/>
      <c r="E357" s="1426">
        <v>1</v>
      </c>
      <c r="F357" s="269"/>
      <c r="G357" s="259"/>
      <c r="H357" s="425"/>
      <c r="I357" s="255"/>
      <c r="J357" s="481"/>
      <c r="K357" s="481"/>
      <c r="L357" s="481"/>
      <c r="M357" s="481"/>
      <c r="N357" s="481"/>
      <c r="O357" s="481"/>
      <c r="P357" s="481"/>
      <c r="Q357" s="481"/>
      <c r="R357" s="1455">
        <v>1</v>
      </c>
      <c r="S357" s="481"/>
      <c r="T357" s="481"/>
      <c r="U357" s="481"/>
      <c r="V357" s="504">
        <f t="shared" si="22"/>
        <v>1</v>
      </c>
      <c r="W357" s="216"/>
      <c r="X357" s="224"/>
      <c r="Y357" s="344"/>
      <c r="Z357" s="484"/>
      <c r="AA357" s="213">
        <f t="shared" si="23"/>
        <v>0</v>
      </c>
      <c r="AB357" s="216"/>
    </row>
    <row r="358" spans="2:28" ht="16.5" customHeight="1" hidden="1">
      <c r="B358" s="484"/>
      <c r="C358" s="407"/>
      <c r="D358" s="260"/>
      <c r="E358" s="1426"/>
      <c r="F358" s="269"/>
      <c r="G358" s="259"/>
      <c r="H358" s="425"/>
      <c r="I358" s="255"/>
      <c r="J358" s="481"/>
      <c r="K358" s="481"/>
      <c r="L358" s="481"/>
      <c r="M358" s="481"/>
      <c r="N358" s="481"/>
      <c r="O358" s="481"/>
      <c r="P358" s="481"/>
      <c r="Q358" s="481"/>
      <c r="R358" s="481"/>
      <c r="S358" s="481"/>
      <c r="T358" s="481"/>
      <c r="U358" s="481"/>
      <c r="V358" s="504"/>
      <c r="W358" s="216"/>
      <c r="X358" s="224"/>
      <c r="Y358" s="344"/>
      <c r="Z358" s="484"/>
      <c r="AB358" s="216"/>
    </row>
    <row r="359" spans="2:28" ht="16.5" customHeight="1" hidden="1">
      <c r="B359" s="484"/>
      <c r="C359" s="505"/>
      <c r="D359" s="538"/>
      <c r="E359" s="1427"/>
      <c r="F359" s="612"/>
      <c r="G359" s="246"/>
      <c r="H359" s="506"/>
      <c r="I359" s="416"/>
      <c r="J359" s="507"/>
      <c r="K359" s="507"/>
      <c r="L359" s="507"/>
      <c r="M359" s="507"/>
      <c r="N359" s="507"/>
      <c r="O359" s="507"/>
      <c r="P359" s="507"/>
      <c r="Q359" s="507"/>
      <c r="R359" s="507"/>
      <c r="S359" s="507"/>
      <c r="T359" s="507"/>
      <c r="U359" s="373"/>
      <c r="V359" s="537"/>
      <c r="W359" s="216"/>
      <c r="X359" s="224"/>
      <c r="Y359" s="241"/>
      <c r="Z359" s="371"/>
      <c r="AB359" s="216"/>
    </row>
    <row r="360" spans="2:28" ht="16.5" customHeight="1" thickBot="1">
      <c r="B360" s="484"/>
      <c r="C360" s="270"/>
      <c r="D360" s="274"/>
      <c r="E360" s="1428"/>
      <c r="F360" s="271"/>
      <c r="G360" s="273"/>
      <c r="H360" s="393"/>
      <c r="I360" s="275"/>
      <c r="J360" s="444"/>
      <c r="K360" s="444"/>
      <c r="L360" s="444"/>
      <c r="M360" s="444"/>
      <c r="N360" s="444"/>
      <c r="O360" s="444"/>
      <c r="P360" s="444"/>
      <c r="Q360" s="444"/>
      <c r="R360" s="444"/>
      <c r="S360" s="444"/>
      <c r="T360" s="444"/>
      <c r="U360" s="444"/>
      <c r="V360" s="287"/>
      <c r="W360" s="216"/>
      <c r="X360" s="540"/>
      <c r="Y360" s="344"/>
      <c r="Z360" s="484"/>
      <c r="AB360" s="216"/>
    </row>
    <row r="361" spans="2:28" ht="16.5" customHeight="1">
      <c r="B361" s="371" t="s">
        <v>128</v>
      </c>
      <c r="C361" s="250"/>
      <c r="D361" s="277"/>
      <c r="E361" s="385">
        <f>SUM(E344:E360)+E376</f>
        <v>130</v>
      </c>
      <c r="F361" s="386">
        <f>SUM(F344:F360)+F376</f>
        <v>60</v>
      </c>
      <c r="G361" s="386">
        <f>SUM(G344:G360)+G376</f>
        <v>126</v>
      </c>
      <c r="H361" s="387">
        <f>SUM(H344:H360)+H376</f>
        <v>2</v>
      </c>
      <c r="I361" s="297"/>
      <c r="J361" s="438">
        <f>SUM(J344:J360)+J376</f>
        <v>9</v>
      </c>
      <c r="K361" s="438">
        <f>SUM(K344:K360)+K376</f>
        <v>0</v>
      </c>
      <c r="L361" s="438">
        <f>SUM(L344:L360)+L376</f>
        <v>0</v>
      </c>
      <c r="M361" s="441"/>
      <c r="N361" s="438">
        <f>SUM(N344:N360)+N376</f>
        <v>79</v>
      </c>
      <c r="O361" s="438">
        <f>SUM(O344:O360)+O376</f>
        <v>21</v>
      </c>
      <c r="P361" s="438">
        <f>SUM(P344:P360)+Q376</f>
        <v>1</v>
      </c>
      <c r="Q361" s="438">
        <f>SUM(Q344:Q360)+R376</f>
        <v>10</v>
      </c>
      <c r="R361" s="857">
        <f>SUM(R344:R360)+S376</f>
        <v>10</v>
      </c>
      <c r="S361" s="438"/>
      <c r="T361" s="438"/>
      <c r="U361" s="438"/>
      <c r="V361" s="281">
        <f>SUM(J361:T361)</f>
        <v>130</v>
      </c>
      <c r="W361" s="216"/>
      <c r="X361" s="222"/>
      <c r="Y361" s="484"/>
      <c r="Z361" s="484"/>
      <c r="AB361" s="216"/>
    </row>
    <row r="362" spans="2:28" ht="16.5" customHeight="1">
      <c r="B362" s="371" t="s">
        <v>129</v>
      </c>
      <c r="C362" s="250"/>
      <c r="D362" s="277"/>
      <c r="E362" s="278">
        <f>E363-E361</f>
        <v>23</v>
      </c>
      <c r="F362" s="224">
        <f>F363-F361</f>
        <v>93</v>
      </c>
      <c r="G362" s="224">
        <f>G363-G361</f>
        <v>27</v>
      </c>
      <c r="H362" s="279"/>
      <c r="I362" s="256"/>
      <c r="J362" s="524"/>
      <c r="K362" s="524"/>
      <c r="L362" s="524"/>
      <c r="M362" s="524"/>
      <c r="N362" s="524">
        <f>N361*0.21</f>
        <v>17</v>
      </c>
      <c r="O362" s="524">
        <f>O361*0.15</f>
        <v>3</v>
      </c>
      <c r="P362" s="524"/>
      <c r="Q362" s="524"/>
      <c r="R362" s="1458">
        <v>3</v>
      </c>
      <c r="S362" s="524"/>
      <c r="T362" s="524"/>
      <c r="U362" s="524"/>
      <c r="V362" s="420">
        <f>SUM(J362:T362)</f>
        <v>23</v>
      </c>
      <c r="W362" s="216"/>
      <c r="X362" s="483"/>
      <c r="Y362" s="484"/>
      <c r="Z362" s="484"/>
      <c r="AB362" s="216"/>
    </row>
    <row r="363" spans="2:28" ht="16.5" customHeight="1" thickBot="1">
      <c r="B363" s="371" t="s">
        <v>28</v>
      </c>
      <c r="C363" s="250"/>
      <c r="D363" s="277"/>
      <c r="E363" s="283">
        <f>MAX($E361:$G361)*0.18+MAX($E361:$G361)</f>
        <v>153</v>
      </c>
      <c r="F363" s="284">
        <f>MAX($E361:$G361)*0.18+MAX($E361:$G361)</f>
        <v>153</v>
      </c>
      <c r="G363" s="284">
        <f>MAX($E361:$G361)*0.18+MAX($E361:$G361)</f>
        <v>153</v>
      </c>
      <c r="H363" s="285"/>
      <c r="I363" s="286"/>
      <c r="J363" s="449">
        <f>SUM(J361:J362)</f>
        <v>9</v>
      </c>
      <c r="K363" s="449"/>
      <c r="L363" s="449"/>
      <c r="M363" s="449"/>
      <c r="N363" s="449">
        <f>SUM(N361:N362)</f>
        <v>96</v>
      </c>
      <c r="O363" s="449">
        <f>SUM(O361:O362)</f>
        <v>24</v>
      </c>
      <c r="P363" s="449">
        <f>SUM(P361:P362)</f>
        <v>1</v>
      </c>
      <c r="Q363" s="449">
        <f>SUM(Q361:Q362)</f>
        <v>10</v>
      </c>
      <c r="R363" s="1457">
        <f>SUM(R361:R362)</f>
        <v>13</v>
      </c>
      <c r="S363" s="449"/>
      <c r="T363" s="449"/>
      <c r="U363" s="449"/>
      <c r="V363" s="422">
        <f>SUM(J363:T363)</f>
        <v>153</v>
      </c>
      <c r="W363" s="216"/>
      <c r="X363" s="483"/>
      <c r="Y363" s="484"/>
      <c r="Z363" s="484"/>
      <c r="AB363" s="216"/>
    </row>
    <row r="364" spans="2:28" ht="16.5" customHeight="1">
      <c r="B364" s="371" t="s">
        <v>130</v>
      </c>
      <c r="C364" s="250"/>
      <c r="D364" s="277"/>
      <c r="E364" s="224"/>
      <c r="F364" s="224"/>
      <c r="G364" s="224"/>
      <c r="H364" s="224"/>
      <c r="I364" s="256"/>
      <c r="J364" s="28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91"/>
      <c r="W364" s="216"/>
      <c r="X364" s="291"/>
      <c r="Y364" s="484"/>
      <c r="Z364" s="484"/>
      <c r="AB364" s="216"/>
    </row>
    <row r="365" spans="2:31" ht="16.5" customHeight="1">
      <c r="B365" s="484"/>
      <c r="C365" s="250"/>
      <c r="D365" s="277"/>
      <c r="E365" s="224"/>
      <c r="F365" s="224"/>
      <c r="G365" s="224"/>
      <c r="H365" s="224"/>
      <c r="I365" s="256"/>
      <c r="J365" s="482"/>
      <c r="K365" s="482"/>
      <c r="L365" s="482"/>
      <c r="M365" s="482"/>
      <c r="N365" s="482"/>
      <c r="O365" s="482"/>
      <c r="P365" s="482"/>
      <c r="Q365" s="482"/>
      <c r="R365" s="482"/>
      <c r="S365" s="482"/>
      <c r="T365" s="482"/>
      <c r="U365" s="482"/>
      <c r="V365" s="482"/>
      <c r="W365" s="482"/>
      <c r="X365" s="482"/>
      <c r="Y365" s="483"/>
      <c r="Z365" s="482"/>
      <c r="AB365" s="483"/>
      <c r="AC365" s="484"/>
      <c r="AD365" s="484"/>
      <c r="AE365" s="484"/>
    </row>
    <row r="366" spans="2:31" ht="16.5" customHeight="1" thickBot="1">
      <c r="B366" s="209" t="s">
        <v>183</v>
      </c>
      <c r="C366" s="262"/>
      <c r="D366" s="224"/>
      <c r="E366" s="224"/>
      <c r="F366" s="224"/>
      <c r="G366" s="224"/>
      <c r="H366" s="224"/>
      <c r="I366" s="256"/>
      <c r="AA366" s="484"/>
      <c r="AB366" s="483"/>
      <c r="AC366" s="484"/>
      <c r="AD366" s="484"/>
      <c r="AE366" s="484"/>
    </row>
    <row r="367" spans="2:31" ht="16.5" customHeight="1" hidden="1" thickBot="1">
      <c r="B367" s="1537" t="s">
        <v>134</v>
      </c>
      <c r="C367" s="1494"/>
      <c r="D367" s="1494"/>
      <c r="E367" s="1494"/>
      <c r="F367" s="1494"/>
      <c r="G367" s="1494"/>
      <c r="H367" s="1494"/>
      <c r="I367" s="1494"/>
      <c r="J367" s="1494"/>
      <c r="K367" s="1494"/>
      <c r="L367" s="1494"/>
      <c r="M367" s="1494"/>
      <c r="N367" s="1494"/>
      <c r="O367" s="1494"/>
      <c r="P367" s="1494"/>
      <c r="Q367" s="1494"/>
      <c r="R367" s="1494"/>
      <c r="S367" s="1494"/>
      <c r="T367" s="1494"/>
      <c r="U367" s="1494"/>
      <c r="V367" s="1475"/>
      <c r="W367" s="541"/>
      <c r="X367" s="240"/>
      <c r="Y367" s="240"/>
      <c r="Z367" s="240"/>
      <c r="AA367" s="484"/>
      <c r="AB367" s="483"/>
      <c r="AC367" s="484"/>
      <c r="AD367" s="484"/>
      <c r="AE367" s="484"/>
    </row>
    <row r="368" spans="2:31" ht="16.5" customHeight="1" thickBot="1">
      <c r="B368" s="1537" t="s">
        <v>132</v>
      </c>
      <c r="C368" s="1538"/>
      <c r="D368" s="1538"/>
      <c r="E368" s="1538"/>
      <c r="F368" s="1538"/>
      <c r="G368" s="1538"/>
      <c r="H368" s="1538"/>
      <c r="I368" s="1538"/>
      <c r="J368" s="1538"/>
      <c r="K368" s="1538"/>
      <c r="L368" s="1538"/>
      <c r="M368" s="1538"/>
      <c r="N368" s="1538"/>
      <c r="O368" s="1538"/>
      <c r="P368" s="1538"/>
      <c r="Q368" s="1538"/>
      <c r="R368" s="1538"/>
      <c r="S368" s="1538"/>
      <c r="T368" s="1538"/>
      <c r="U368" s="1538"/>
      <c r="V368" s="1539"/>
      <c r="W368" s="209"/>
      <c r="X368" s="209"/>
      <c r="Y368" s="209"/>
      <c r="Z368" s="209"/>
      <c r="AA368" s="484"/>
      <c r="AB368" s="483"/>
      <c r="AC368" s="344"/>
      <c r="AD368" s="344"/>
      <c r="AE368" s="484"/>
    </row>
    <row r="369" spans="3:31" ht="16.5" customHeight="1" hidden="1" thickBot="1">
      <c r="C369" s="242"/>
      <c r="D369" s="242"/>
      <c r="E369" s="242"/>
      <c r="F369" s="242"/>
      <c r="G369" s="242"/>
      <c r="H369" s="242"/>
      <c r="I369" s="542"/>
      <c r="J369" s="542"/>
      <c r="K369" s="542"/>
      <c r="L369" s="542"/>
      <c r="M369" s="542"/>
      <c r="N369" s="542"/>
      <c r="O369" s="542"/>
      <c r="P369" s="542"/>
      <c r="Q369" s="542"/>
      <c r="R369" s="542"/>
      <c r="S369" s="542"/>
      <c r="T369" s="542"/>
      <c r="U369" s="542"/>
      <c r="V369" s="542"/>
      <c r="W369" s="542"/>
      <c r="X369" s="542"/>
      <c r="Y369" s="242"/>
      <c r="Z369" s="542"/>
      <c r="AA369" s="484"/>
      <c r="AB369" s="483"/>
      <c r="AC369" s="371"/>
      <c r="AD369" s="371"/>
      <c r="AE369" s="484"/>
    </row>
    <row r="370" spans="2:31" ht="16.5" customHeight="1" hidden="1" thickBot="1">
      <c r="B370" s="344"/>
      <c r="C370" s="226"/>
      <c r="D370" s="296"/>
      <c r="E370" s="1510" t="s">
        <v>86</v>
      </c>
      <c r="F370" s="1511"/>
      <c r="G370" s="1511"/>
      <c r="H370" s="1512"/>
      <c r="I370" s="297"/>
      <c r="J370" s="1495" t="s">
        <v>121</v>
      </c>
      <c r="K370" s="1495"/>
      <c r="L370" s="1495"/>
      <c r="M370" s="1495"/>
      <c r="N370" s="1495"/>
      <c r="O370" s="1495"/>
      <c r="P370" s="1495"/>
      <c r="Q370" s="1495"/>
      <c r="R370" s="1495"/>
      <c r="S370" s="1495"/>
      <c r="T370" s="1495"/>
      <c r="U370" s="1495"/>
      <c r="V370" s="1496"/>
      <c r="W370" s="543"/>
      <c r="X370" s="373"/>
      <c r="Y370" s="277"/>
      <c r="Z370" s="373"/>
      <c r="AA370" s="344"/>
      <c r="AB370" s="277"/>
      <c r="AC370" s="484"/>
      <c r="AD370" s="484"/>
      <c r="AE370" s="484"/>
    </row>
    <row r="371" spans="2:31" ht="16.5" customHeight="1" hidden="1" thickBot="1">
      <c r="B371" s="371"/>
      <c r="C371" s="231" t="s">
        <v>135</v>
      </c>
      <c r="D371" s="300"/>
      <c r="E371" s="233" t="s">
        <v>88</v>
      </c>
      <c r="F371" s="234" t="s">
        <v>89</v>
      </c>
      <c r="G371" s="234" t="s">
        <v>90</v>
      </c>
      <c r="H371" s="235" t="s">
        <v>91</v>
      </c>
      <c r="I371" s="301" t="s">
        <v>51</v>
      </c>
      <c r="J371" s="402" t="s">
        <v>52</v>
      </c>
      <c r="K371" s="238" t="s">
        <v>53</v>
      </c>
      <c r="L371" s="238"/>
      <c r="M371" s="238"/>
      <c r="N371" s="238" t="s">
        <v>60</v>
      </c>
      <c r="O371" s="238"/>
      <c r="P371" s="238"/>
      <c r="Q371" s="238" t="s">
        <v>66</v>
      </c>
      <c r="R371" s="238" t="s">
        <v>67</v>
      </c>
      <c r="S371" s="238" t="s">
        <v>68</v>
      </c>
      <c r="T371" s="238"/>
      <c r="U371" s="238"/>
      <c r="V371" s="302" t="s">
        <v>73</v>
      </c>
      <c r="W371" s="544"/>
      <c r="X371" s="248"/>
      <c r="Y371" s="460"/>
      <c r="Z371" s="248"/>
      <c r="AA371" s="241"/>
      <c r="AB371" s="242"/>
      <c r="AC371" s="371"/>
      <c r="AD371" s="371"/>
      <c r="AE371" s="371"/>
    </row>
    <row r="372" spans="2:31" ht="16.5" customHeight="1" hidden="1">
      <c r="B372" s="484"/>
      <c r="C372" s="545">
        <v>163</v>
      </c>
      <c r="D372" s="506" t="s">
        <v>160</v>
      </c>
      <c r="E372" s="245"/>
      <c r="F372" s="246"/>
      <c r="G372" s="246"/>
      <c r="H372" s="538"/>
      <c r="I372" s="256"/>
      <c r="J372" s="543"/>
      <c r="K372" s="461"/>
      <c r="L372" s="461"/>
      <c r="M372" s="461"/>
      <c r="N372" s="461"/>
      <c r="O372" s="461"/>
      <c r="P372" s="461"/>
      <c r="Q372" s="461"/>
      <c r="R372" s="461"/>
      <c r="S372" s="461"/>
      <c r="T372" s="373"/>
      <c r="U372" s="373"/>
      <c r="V372" s="536"/>
      <c r="W372" s="543"/>
      <c r="X372" s="373"/>
      <c r="Y372" s="277"/>
      <c r="Z372" s="373"/>
      <c r="AA372" s="241"/>
      <c r="AB372" s="224"/>
      <c r="AC372" s="371"/>
      <c r="AD372" s="371"/>
      <c r="AE372" s="371"/>
    </row>
    <row r="373" spans="2:31" ht="16.5" customHeight="1" hidden="1">
      <c r="B373" s="484"/>
      <c r="C373" s="545">
        <v>653</v>
      </c>
      <c r="D373" s="506" t="s">
        <v>160</v>
      </c>
      <c r="E373" s="245"/>
      <c r="F373" s="246"/>
      <c r="G373" s="246"/>
      <c r="H373" s="538"/>
      <c r="I373" s="256"/>
      <c r="J373" s="546"/>
      <c r="K373" s="481"/>
      <c r="L373" s="481"/>
      <c r="M373" s="481"/>
      <c r="N373" s="481"/>
      <c r="O373" s="481"/>
      <c r="P373" s="481"/>
      <c r="Q373" s="481"/>
      <c r="R373" s="481"/>
      <c r="S373" s="481"/>
      <c r="T373" s="481"/>
      <c r="U373" s="481"/>
      <c r="V373" s="504"/>
      <c r="W373" s="543"/>
      <c r="X373" s="373"/>
      <c r="Y373" s="277"/>
      <c r="Z373" s="373"/>
      <c r="AA373" s="241"/>
      <c r="AB373" s="224"/>
      <c r="AC373" s="371"/>
      <c r="AD373" s="371"/>
      <c r="AE373" s="371"/>
    </row>
    <row r="374" spans="2:31" ht="16.5" customHeight="1" hidden="1" thickBot="1">
      <c r="B374" s="484"/>
      <c r="C374" s="309" t="s">
        <v>184</v>
      </c>
      <c r="D374" s="393" t="s">
        <v>162</v>
      </c>
      <c r="E374" s="272"/>
      <c r="F374" s="273"/>
      <c r="G374" s="273"/>
      <c r="H374" s="274"/>
      <c r="I374" s="275"/>
      <c r="J374" s="443"/>
      <c r="K374" s="444"/>
      <c r="L374" s="444"/>
      <c r="M374" s="444"/>
      <c r="N374" s="444"/>
      <c r="O374" s="444"/>
      <c r="P374" s="444"/>
      <c r="Q374" s="444"/>
      <c r="R374" s="444"/>
      <c r="S374" s="444"/>
      <c r="T374" s="444"/>
      <c r="U374" s="444"/>
      <c r="V374" s="445"/>
      <c r="W374" s="543"/>
      <c r="X374" s="373"/>
      <c r="Y374" s="277"/>
      <c r="Z374" s="373"/>
      <c r="AA374" s="241"/>
      <c r="AB374" s="224"/>
      <c r="AC374" s="484"/>
      <c r="AD374" s="484"/>
      <c r="AE374" s="371"/>
    </row>
    <row r="375" spans="2:31" ht="16.5" customHeight="1" hidden="1">
      <c r="B375" s="484"/>
      <c r="C375" s="262"/>
      <c r="D375" s="224"/>
      <c r="E375" s="278"/>
      <c r="F375" s="224"/>
      <c r="G375" s="224"/>
      <c r="H375" s="224"/>
      <c r="I375" s="256"/>
      <c r="J375" s="391"/>
      <c r="K375" s="256"/>
      <c r="L375" s="256"/>
      <c r="M375" s="256"/>
      <c r="N375" s="256"/>
      <c r="O375" s="256"/>
      <c r="P375" s="256"/>
      <c r="Q375" s="256"/>
      <c r="R375" s="256"/>
      <c r="S375" s="256"/>
      <c r="T375" s="256"/>
      <c r="U375" s="256"/>
      <c r="V375" s="547"/>
      <c r="W375" s="391"/>
      <c r="X375" s="256"/>
      <c r="Y375" s="224"/>
      <c r="Z375" s="256"/>
      <c r="AA375" s="241"/>
      <c r="AB375" s="242"/>
      <c r="AC375" s="484"/>
      <c r="AD375" s="484"/>
      <c r="AE375" s="371"/>
    </row>
    <row r="376" spans="2:31" ht="16.5" customHeight="1" hidden="1" thickBot="1">
      <c r="B376" s="354" t="s">
        <v>28</v>
      </c>
      <c r="C376" s="262"/>
      <c r="D376" s="224"/>
      <c r="E376" s="283"/>
      <c r="F376" s="284"/>
      <c r="G376" s="284"/>
      <c r="H376" s="284"/>
      <c r="I376" s="286"/>
      <c r="J376" s="316">
        <f>SUM(J372:J374)</f>
        <v>0</v>
      </c>
      <c r="K376" s="286">
        <f>SUM(K372:K374)</f>
        <v>0</v>
      </c>
      <c r="L376" s="286"/>
      <c r="M376" s="286"/>
      <c r="N376" s="286">
        <f>SUM(N372:N374)</f>
        <v>0</v>
      </c>
      <c r="O376" s="286"/>
      <c r="P376" s="286"/>
      <c r="Q376" s="286">
        <f>SUM(Q372:Q374)</f>
        <v>0</v>
      </c>
      <c r="R376" s="286">
        <f>SUM(R372:R374)</f>
        <v>0</v>
      </c>
      <c r="S376" s="286">
        <f>SUM(S372:S374)</f>
        <v>0</v>
      </c>
      <c r="T376" s="286"/>
      <c r="U376" s="286"/>
      <c r="V376" s="394"/>
      <c r="W376" s="391"/>
      <c r="X376" s="256"/>
      <c r="Y376" s="224"/>
      <c r="Z376" s="256"/>
      <c r="AA376" s="344"/>
      <c r="AB376" s="277"/>
      <c r="AC376" s="484"/>
      <c r="AD376" s="484"/>
      <c r="AE376" s="484"/>
    </row>
    <row r="377" spans="2:31" ht="16.5" customHeight="1">
      <c r="B377" s="354"/>
      <c r="C377" s="262"/>
      <c r="D377" s="224"/>
      <c r="E377" s="224"/>
      <c r="F377" s="224"/>
      <c r="G377" s="224"/>
      <c r="H377" s="224"/>
      <c r="I377" s="256"/>
      <c r="J377" s="256"/>
      <c r="K377" s="256"/>
      <c r="L377" s="256"/>
      <c r="M377" s="256"/>
      <c r="N377" s="256"/>
      <c r="O377" s="256"/>
      <c r="P377" s="256"/>
      <c r="Q377" s="256"/>
      <c r="R377" s="256"/>
      <c r="S377" s="256"/>
      <c r="T377" s="256"/>
      <c r="U377" s="256"/>
      <c r="V377" s="256"/>
      <c r="W377" s="256"/>
      <c r="X377" s="256"/>
      <c r="Y377" s="224"/>
      <c r="Z377" s="256"/>
      <c r="AA377" s="484"/>
      <c r="AB377" s="483"/>
      <c r="AC377" s="484"/>
      <c r="AD377" s="484"/>
      <c r="AE377" s="484"/>
    </row>
    <row r="378" spans="2:31" ht="16.5" customHeight="1" hidden="1">
      <c r="B378" s="511" t="s">
        <v>185</v>
      </c>
      <c r="C378" s="262"/>
      <c r="D378" s="224"/>
      <c r="E378" s="224"/>
      <c r="F378" s="224"/>
      <c r="G378" s="224"/>
      <c r="H378" s="224"/>
      <c r="I378" s="256"/>
      <c r="J378" s="256"/>
      <c r="K378" s="256"/>
      <c r="L378" s="256"/>
      <c r="M378" s="256"/>
      <c r="N378" s="256"/>
      <c r="O378" s="256"/>
      <c r="P378" s="256"/>
      <c r="Q378" s="256"/>
      <c r="R378" s="256"/>
      <c r="S378" s="256"/>
      <c r="T378" s="256"/>
      <c r="U378" s="256"/>
      <c r="V378" s="256"/>
      <c r="W378" s="256"/>
      <c r="X378" s="256"/>
      <c r="Y378" s="224"/>
      <c r="Z378" s="256"/>
      <c r="AA378" s="484"/>
      <c r="AB378" s="483"/>
      <c r="AC378" s="484"/>
      <c r="AD378" s="484"/>
      <c r="AE378" s="484"/>
    </row>
    <row r="379" spans="2:31" ht="16.5" customHeight="1" hidden="1">
      <c r="B379" s="511" t="s">
        <v>178</v>
      </c>
      <c r="C379" s="262"/>
      <c r="D379" s="224"/>
      <c r="E379" s="224"/>
      <c r="F379" s="224"/>
      <c r="G379" s="224"/>
      <c r="H379" s="224"/>
      <c r="I379" s="256"/>
      <c r="J379" s="256"/>
      <c r="K379" s="256"/>
      <c r="L379" s="256"/>
      <c r="M379" s="256"/>
      <c r="N379" s="256"/>
      <c r="O379" s="256"/>
      <c r="P379" s="256"/>
      <c r="Q379" s="256"/>
      <c r="R379" s="256"/>
      <c r="S379" s="256"/>
      <c r="T379" s="256"/>
      <c r="U379" s="256"/>
      <c r="V379" s="256"/>
      <c r="W379" s="256"/>
      <c r="X379" s="256"/>
      <c r="Y379" s="224"/>
      <c r="Z379" s="256"/>
      <c r="AA379" s="484"/>
      <c r="AB379" s="483"/>
      <c r="AC379" s="344"/>
      <c r="AD379" s="344"/>
      <c r="AE379" s="484"/>
    </row>
    <row r="380" spans="2:31" ht="16.5" customHeight="1" thickBot="1">
      <c r="B380" s="708" t="s">
        <v>241</v>
      </c>
      <c r="C380" s="250"/>
      <c r="D380" s="277"/>
      <c r="E380" s="224"/>
      <c r="F380" s="224"/>
      <c r="G380" s="224"/>
      <c r="H380" s="224"/>
      <c r="I380" s="256"/>
      <c r="J380" s="483"/>
      <c r="K380" s="483"/>
      <c r="L380" s="483"/>
      <c r="M380" s="483"/>
      <c r="N380" s="483"/>
      <c r="O380" s="483"/>
      <c r="P380" s="483"/>
      <c r="Q380" s="496"/>
      <c r="R380" s="686"/>
      <c r="S380" s="686">
        <v>21</v>
      </c>
      <c r="T380" s="530"/>
      <c r="U380" s="530"/>
      <c r="V380" s="530"/>
      <c r="W380" s="482"/>
      <c r="X380" s="482"/>
      <c r="Y380" s="483"/>
      <c r="Z380" s="482"/>
      <c r="AA380" s="484"/>
      <c r="AB380" s="483"/>
      <c r="AC380" s="484"/>
      <c r="AD380" s="484"/>
      <c r="AE380" s="484"/>
    </row>
    <row r="381" spans="2:31" ht="16.5" customHeight="1" thickBot="1">
      <c r="B381" s="344"/>
      <c r="C381" s="321"/>
      <c r="D381" s="512"/>
      <c r="E381" s="1513" t="s">
        <v>86</v>
      </c>
      <c r="F381" s="1514"/>
      <c r="G381" s="1514"/>
      <c r="H381" s="1515"/>
      <c r="I381" s="148"/>
      <c r="J381" s="1507" t="s">
        <v>121</v>
      </c>
      <c r="K381" s="1508"/>
      <c r="L381" s="1508"/>
      <c r="M381" s="1508"/>
      <c r="N381" s="1508"/>
      <c r="O381" s="1508"/>
      <c r="P381" s="1508"/>
      <c r="Q381" s="1508"/>
      <c r="R381" s="1508"/>
      <c r="S381" s="1508"/>
      <c r="T381" s="1508"/>
      <c r="U381" s="1508"/>
      <c r="V381" s="1509"/>
      <c r="W381" s="548"/>
      <c r="X381" s="482"/>
      <c r="Y381" s="483"/>
      <c r="Z381" s="482"/>
      <c r="AA381" s="344"/>
      <c r="AB381" s="277"/>
      <c r="AC381" s="371"/>
      <c r="AD381" s="371"/>
      <c r="AE381" s="344"/>
    </row>
    <row r="382" spans="2:28" ht="16.5" customHeight="1" thickBot="1">
      <c r="B382" s="371"/>
      <c r="C382" s="324" t="s">
        <v>135</v>
      </c>
      <c r="D382" s="467"/>
      <c r="E382" s="549" t="s">
        <v>88</v>
      </c>
      <c r="F382" s="515" t="s">
        <v>89</v>
      </c>
      <c r="G382" s="515" t="s">
        <v>90</v>
      </c>
      <c r="H382" s="550" t="s">
        <v>91</v>
      </c>
      <c r="I382" s="551" t="s">
        <v>51</v>
      </c>
      <c r="J382" s="552"/>
      <c r="K382" s="553"/>
      <c r="L382" s="553"/>
      <c r="M382" s="553"/>
      <c r="N382" s="553"/>
      <c r="O382" s="553"/>
      <c r="P382" s="553">
        <v>70</v>
      </c>
      <c r="Q382" s="553"/>
      <c r="R382" s="553"/>
      <c r="S382" s="553">
        <v>80</v>
      </c>
      <c r="T382" s="553"/>
      <c r="U382" s="553"/>
      <c r="V382" s="468" t="s">
        <v>73</v>
      </c>
      <c r="W382" s="371"/>
      <c r="X382" s="496"/>
      <c r="Y382" s="216"/>
      <c r="Z382" s="484"/>
      <c r="AB382" s="216"/>
    </row>
    <row r="383" spans="2:28" ht="16.5" customHeight="1">
      <c r="B383" s="484"/>
      <c r="C383" s="1429">
        <v>741</v>
      </c>
      <c r="D383" s="1432"/>
      <c r="E383" s="355">
        <v>7</v>
      </c>
      <c r="F383" s="1430">
        <v>4</v>
      </c>
      <c r="G383" s="1431">
        <v>8</v>
      </c>
      <c r="H383" s="357">
        <v>0</v>
      </c>
      <c r="I383" s="256"/>
      <c r="J383" s="813"/>
      <c r="K383" s="813"/>
      <c r="L383" s="813"/>
      <c r="M383" s="813"/>
      <c r="N383" s="813"/>
      <c r="O383" s="813"/>
      <c r="P383" s="358">
        <v>8</v>
      </c>
      <c r="Q383" s="358"/>
      <c r="R383" s="813"/>
      <c r="S383" s="813"/>
      <c r="T383" s="813"/>
      <c r="U383" s="814"/>
      <c r="V383" s="472">
        <f>SUM(J383:R383)</f>
        <v>8</v>
      </c>
      <c r="W383" s="484"/>
      <c r="X383" s="484"/>
      <c r="Y383" s="216"/>
      <c r="Z383" s="216"/>
      <c r="AB383" s="216"/>
    </row>
    <row r="384" spans="2:28" ht="16.5" customHeight="1" thickBot="1">
      <c r="B384" s="484"/>
      <c r="C384" s="1461">
        <v>750</v>
      </c>
      <c r="D384" s="1459"/>
      <c r="E384" s="1421">
        <v>13</v>
      </c>
      <c r="F384" s="705">
        <v>6</v>
      </c>
      <c r="G384" s="706">
        <v>16</v>
      </c>
      <c r="H384" s="656"/>
      <c r="I384" s="351"/>
      <c r="J384" s="476"/>
      <c r="K384" s="476"/>
      <c r="L384" s="476"/>
      <c r="M384" s="476"/>
      <c r="N384" s="476"/>
      <c r="O384" s="476"/>
      <c r="P384" s="351">
        <v>2</v>
      </c>
      <c r="Q384" s="351"/>
      <c r="R384" s="476"/>
      <c r="S384" s="476">
        <v>14</v>
      </c>
      <c r="T384" s="476"/>
      <c r="U384" s="560"/>
      <c r="V384" s="1460">
        <f>SUM(J384:U384)</f>
        <v>16</v>
      </c>
      <c r="W384" s="484"/>
      <c r="X384" s="484"/>
      <c r="Y384" s="216"/>
      <c r="Z384" s="216"/>
      <c r="AA384" s="216">
        <f>V384-G384</f>
        <v>0</v>
      </c>
      <c r="AB384" s="216"/>
    </row>
    <row r="385" spans="2:28" ht="16.5" customHeight="1">
      <c r="B385" s="241" t="s">
        <v>128</v>
      </c>
      <c r="C385" s="250"/>
      <c r="D385" s="277"/>
      <c r="E385" s="363">
        <f>SUM(E383:E384)</f>
        <v>20</v>
      </c>
      <c r="F385" s="224">
        <f>SUM(F383:F384)</f>
        <v>10</v>
      </c>
      <c r="G385" s="224">
        <f>SUM(G383:G384)</f>
        <v>24</v>
      </c>
      <c r="H385" s="364"/>
      <c r="I385" s="256"/>
      <c r="J385" s="478"/>
      <c r="K385" s="405"/>
      <c r="L385" s="405"/>
      <c r="M385" s="405"/>
      <c r="N385" s="405"/>
      <c r="O385" s="405"/>
      <c r="P385" s="280">
        <f>SUM(P383:P384)</f>
        <v>10</v>
      </c>
      <c r="Q385" s="280"/>
      <c r="R385" s="405"/>
      <c r="S385" s="280">
        <f>SUM(S383:S384)</f>
        <v>14</v>
      </c>
      <c r="T385" s="405"/>
      <c r="U385" s="557"/>
      <c r="V385" s="1462">
        <f>SUM(P385:U385)</f>
        <v>24</v>
      </c>
      <c r="W385" s="484"/>
      <c r="X385" s="371"/>
      <c r="Y385" s="216"/>
      <c r="Z385" s="216"/>
      <c r="AB385" s="216"/>
    </row>
    <row r="386" spans="2:28" ht="16.5" customHeight="1">
      <c r="B386" s="354" t="s">
        <v>129</v>
      </c>
      <c r="C386" s="362"/>
      <c r="D386" s="277"/>
      <c r="E386" s="363">
        <f>+E387-E385</f>
        <v>9</v>
      </c>
      <c r="F386" s="224">
        <f>+F387-F385</f>
        <v>19</v>
      </c>
      <c r="G386" s="224">
        <f>+G387-G385</f>
        <v>5</v>
      </c>
      <c r="H386" s="364"/>
      <c r="I386" s="256"/>
      <c r="J386" s="480"/>
      <c r="K386" s="481"/>
      <c r="L386" s="481"/>
      <c r="M386" s="481"/>
      <c r="N386" s="373"/>
      <c r="O386" s="373"/>
      <c r="P386" s="256">
        <v>5</v>
      </c>
      <c r="Q386" s="256"/>
      <c r="R386" s="524"/>
      <c r="S386" s="524"/>
      <c r="T386" s="481"/>
      <c r="U386" s="558"/>
      <c r="V386" s="559">
        <f>SUM(P386:U386)</f>
        <v>5</v>
      </c>
      <c r="W386" s="216"/>
      <c r="X386" s="371"/>
      <c r="Y386" s="216"/>
      <c r="Z386" s="216"/>
      <c r="AB386" s="216"/>
    </row>
    <row r="387" spans="2:28" ht="16.5" customHeight="1" thickBot="1">
      <c r="B387" s="354" t="s">
        <v>28</v>
      </c>
      <c r="C387" s="362"/>
      <c r="D387" s="277"/>
      <c r="E387" s="366">
        <f>MAX(E385:G385)*0.2+MAX(E385:H385)</f>
        <v>29</v>
      </c>
      <c r="F387" s="367">
        <f>MAX(E385:G385)*0.2+MAX(E385:H385)</f>
        <v>29</v>
      </c>
      <c r="G387" s="367">
        <f>MAX(E385:G385)*0.2+MAX(E385:H385)</f>
        <v>29</v>
      </c>
      <c r="H387" s="368"/>
      <c r="I387" s="369"/>
      <c r="J387" s="350"/>
      <c r="K387" s="351"/>
      <c r="L387" s="351"/>
      <c r="M387" s="351"/>
      <c r="N387" s="476"/>
      <c r="O387" s="476"/>
      <c r="P387" s="351">
        <f>SUM(P385:P386)</f>
        <v>15</v>
      </c>
      <c r="Q387" s="351"/>
      <c r="R387" s="476"/>
      <c r="S387" s="351">
        <f>SUM(S385:S386)</f>
        <v>14</v>
      </c>
      <c r="T387" s="476"/>
      <c r="U387" s="560"/>
      <c r="V387" s="561">
        <f>SUM(P387:U387)</f>
        <v>29</v>
      </c>
      <c r="W387" s="216"/>
      <c r="X387" s="484"/>
      <c r="Y387" s="216"/>
      <c r="Z387" s="216"/>
      <c r="AB387" s="216"/>
    </row>
    <row r="388" spans="2:28" ht="16.5" customHeight="1">
      <c r="B388" s="371" t="s">
        <v>130</v>
      </c>
      <c r="C388" s="250"/>
      <c r="D388" s="277"/>
      <c r="E388" s="224"/>
      <c r="F388" s="224"/>
      <c r="G388" s="224"/>
      <c r="H388" s="224"/>
      <c r="I388" s="256"/>
      <c r="J388" s="482"/>
      <c r="K388" s="482"/>
      <c r="L388" s="482"/>
      <c r="M388" s="482"/>
      <c r="N388" s="482"/>
      <c r="O388" s="482"/>
      <c r="S388" s="289"/>
      <c r="T388" s="482"/>
      <c r="U388" s="482"/>
      <c r="V388" s="289"/>
      <c r="W388" s="216"/>
      <c r="X388" s="484"/>
      <c r="Y388" s="216"/>
      <c r="Z388" s="216"/>
      <c r="AB388" s="216"/>
    </row>
    <row r="389" spans="2:28" ht="16.5" customHeight="1">
      <c r="B389" s="371"/>
      <c r="C389" s="250"/>
      <c r="D389" s="277"/>
      <c r="E389" s="224"/>
      <c r="F389" s="224"/>
      <c r="G389" s="224"/>
      <c r="H389" s="224"/>
      <c r="I389" s="256"/>
      <c r="J389" s="482"/>
      <c r="K389" s="482"/>
      <c r="L389" s="482"/>
      <c r="M389" s="482"/>
      <c r="N389" s="482"/>
      <c r="O389" s="482"/>
      <c r="S389" s="289"/>
      <c r="T389" s="482"/>
      <c r="U389" s="482"/>
      <c r="V389" s="289"/>
      <c r="W389" s="216"/>
      <c r="X389" s="484"/>
      <c r="Y389" s="216"/>
      <c r="Z389" s="216"/>
      <c r="AB389" s="216"/>
    </row>
    <row r="390" spans="2:28" ht="16.5" customHeight="1" thickBot="1">
      <c r="B390" s="620" t="s">
        <v>346</v>
      </c>
      <c r="C390" s="250"/>
      <c r="D390" s="277"/>
      <c r="E390" s="224"/>
      <c r="F390" s="224"/>
      <c r="G390" s="224"/>
      <c r="H390" s="224"/>
      <c r="I390" s="256"/>
      <c r="J390" s="482"/>
      <c r="K390" s="482"/>
      <c r="L390" s="482"/>
      <c r="M390" s="482"/>
      <c r="N390" s="482"/>
      <c r="O390" s="482"/>
      <c r="S390" s="289"/>
      <c r="T390" s="482"/>
      <c r="U390" s="482"/>
      <c r="V390" s="289"/>
      <c r="W390" s="216"/>
      <c r="X390" s="484"/>
      <c r="Y390" s="216"/>
      <c r="Z390" s="216"/>
      <c r="AB390" s="216"/>
    </row>
    <row r="391" spans="2:31" ht="16.5" customHeight="1" thickBot="1">
      <c r="B391" s="484"/>
      <c r="C391" s="226"/>
      <c r="D391" s="296"/>
      <c r="E391" s="1537" t="s">
        <v>86</v>
      </c>
      <c r="F391" s="1538"/>
      <c r="G391" s="1538"/>
      <c r="H391" s="1539"/>
      <c r="I391" s="297"/>
      <c r="J391" s="1497" t="s">
        <v>121</v>
      </c>
      <c r="K391" s="1498"/>
      <c r="L391" s="1498"/>
      <c r="M391" s="1498"/>
      <c r="N391" s="1498"/>
      <c r="O391" s="1498"/>
      <c r="P391" s="1498"/>
      <c r="Q391" s="1498"/>
      <c r="R391" s="1498"/>
      <c r="S391" s="1498"/>
      <c r="T391" s="1498"/>
      <c r="U391" s="1498"/>
      <c r="V391" s="1499"/>
      <c r="W391" s="482"/>
      <c r="X391" s="482"/>
      <c r="Y391" s="483"/>
      <c r="Z391" s="482"/>
      <c r="AA391" s="484"/>
      <c r="AB391" s="483"/>
      <c r="AD391" s="484"/>
      <c r="AE391" s="484"/>
    </row>
    <row r="392" spans="2:28" ht="16.5" customHeight="1" thickBot="1">
      <c r="B392" s="371"/>
      <c r="C392" s="531" t="s">
        <v>135</v>
      </c>
      <c r="D392" s="532"/>
      <c r="E392" s="533" t="s">
        <v>88</v>
      </c>
      <c r="F392" s="534" t="s">
        <v>89</v>
      </c>
      <c r="G392" s="534" t="s">
        <v>90</v>
      </c>
      <c r="H392" s="535" t="s">
        <v>91</v>
      </c>
      <c r="I392" s="301" t="s">
        <v>51</v>
      </c>
      <c r="J392" s="402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>
        <v>92</v>
      </c>
      <c r="U392" s="238"/>
      <c r="V392" s="302" t="s">
        <v>73</v>
      </c>
      <c r="W392" s="371"/>
      <c r="X392" s="242"/>
      <c r="Y392" s="225"/>
      <c r="Z392" s="484"/>
      <c r="AB392" s="216"/>
    </row>
    <row r="393" spans="2:28" ht="16.5" customHeight="1" thickBot="1">
      <c r="B393" s="484"/>
      <c r="C393" s="756">
        <v>901</v>
      </c>
      <c r="D393" s="734"/>
      <c r="E393" s="463">
        <v>22</v>
      </c>
      <c r="F393" s="807">
        <v>11</v>
      </c>
      <c r="G393" s="808">
        <v>22</v>
      </c>
      <c r="H393" s="465">
        <v>0</v>
      </c>
      <c r="I393" s="457"/>
      <c r="J393" s="713"/>
      <c r="K393" s="713"/>
      <c r="L393" s="713"/>
      <c r="M393" s="713"/>
      <c r="N393" s="713"/>
      <c r="O393" s="713"/>
      <c r="P393" s="713"/>
      <c r="Q393" s="713"/>
      <c r="R393" s="713"/>
      <c r="S393" s="713"/>
      <c r="T393" s="713">
        <v>22</v>
      </c>
      <c r="U393" s="713"/>
      <c r="V393" s="738">
        <f>SUM(T393)</f>
        <v>22</v>
      </c>
      <c r="W393" s="216"/>
      <c r="X393" s="224"/>
      <c r="Y393" s="225"/>
      <c r="Z393" s="484"/>
      <c r="AB393" s="216"/>
    </row>
    <row r="394" spans="2:28" ht="16.5" customHeight="1">
      <c r="B394" s="241" t="s">
        <v>128</v>
      </c>
      <c r="C394" s="250"/>
      <c r="D394" s="224"/>
      <c r="E394" s="385">
        <f>SUM(E393)</f>
        <v>22</v>
      </c>
      <c r="F394" s="386">
        <f>SUM(F393)</f>
        <v>11</v>
      </c>
      <c r="G394" s="386">
        <f>SUM(G393)</f>
        <v>22</v>
      </c>
      <c r="H394" s="386"/>
      <c r="I394" s="438"/>
      <c r="J394" s="567"/>
      <c r="K394" s="568"/>
      <c r="L394" s="568"/>
      <c r="M394" s="568"/>
      <c r="N394" s="568"/>
      <c r="O394" s="568"/>
      <c r="P394" s="568"/>
      <c r="Q394" s="568"/>
      <c r="R394" s="568"/>
      <c r="S394" s="568"/>
      <c r="T394" s="568">
        <f>SUM(T393)</f>
        <v>22</v>
      </c>
      <c r="U394" s="569"/>
      <c r="V394" s="281">
        <f>SUM(T394)</f>
        <v>22</v>
      </c>
      <c r="W394" s="216"/>
      <c r="X394" s="224"/>
      <c r="Y394" s="225"/>
      <c r="Z394" s="484"/>
      <c r="AB394" s="216"/>
    </row>
    <row r="395" spans="2:28" ht="16.5" customHeight="1">
      <c r="B395" s="354" t="s">
        <v>129</v>
      </c>
      <c r="C395" s="250"/>
      <c r="D395" s="224"/>
      <c r="E395" s="278">
        <f>E396-E394</f>
        <v>4</v>
      </c>
      <c r="F395" s="224">
        <f>F396-F394</f>
        <v>15</v>
      </c>
      <c r="G395" s="224">
        <f>G396-G394</f>
        <v>4</v>
      </c>
      <c r="H395" s="279"/>
      <c r="I395" s="255"/>
      <c r="J395" s="570"/>
      <c r="K395" s="524"/>
      <c r="L395" s="524"/>
      <c r="M395" s="524"/>
      <c r="N395" s="524"/>
      <c r="O395" s="524"/>
      <c r="P395" s="524"/>
      <c r="Q395" s="524"/>
      <c r="R395" s="524"/>
      <c r="S395" s="524"/>
      <c r="T395" s="524">
        <v>4</v>
      </c>
      <c r="U395" s="571"/>
      <c r="V395" s="420">
        <f>SUM(T395)</f>
        <v>4</v>
      </c>
      <c r="W395" s="216"/>
      <c r="X395" s="224"/>
      <c r="Y395" s="225"/>
      <c r="Z395" s="484"/>
      <c r="AB395" s="216"/>
    </row>
    <row r="396" spans="2:28" ht="16.5" customHeight="1" thickBot="1">
      <c r="B396" s="354" t="s">
        <v>28</v>
      </c>
      <c r="C396" s="250"/>
      <c r="D396" s="224"/>
      <c r="E396" s="283">
        <f>MAX($E394:$G394)*0.2+MAX($E394:$G394)</f>
        <v>26</v>
      </c>
      <c r="F396" s="284">
        <f>MAX($E394:$G394)*0.2+MAX($E394:$G394)</f>
        <v>26</v>
      </c>
      <c r="G396" s="284">
        <f>MAX($E394:$G394)*0.2+MAX($E394:$G394)</f>
        <v>26</v>
      </c>
      <c r="H396" s="285"/>
      <c r="I396" s="286"/>
      <c r="J396" s="572"/>
      <c r="K396" s="449"/>
      <c r="L396" s="449"/>
      <c r="M396" s="449"/>
      <c r="N396" s="449"/>
      <c r="O396" s="449"/>
      <c r="P396" s="449"/>
      <c r="Q396" s="449"/>
      <c r="R396" s="449"/>
      <c r="S396" s="449"/>
      <c r="T396" s="449">
        <f>SUM(T394:T395)</f>
        <v>26</v>
      </c>
      <c r="U396" s="573"/>
      <c r="V396" s="287">
        <f>SUM(T396)</f>
        <v>26</v>
      </c>
      <c r="W396" s="216"/>
      <c r="X396" s="224"/>
      <c r="Y396" s="225"/>
      <c r="Z396" s="484"/>
      <c r="AB396" s="216"/>
    </row>
    <row r="397" spans="2:28" ht="16.5" customHeight="1">
      <c r="B397" s="371" t="s">
        <v>130</v>
      </c>
      <c r="C397" s="250"/>
      <c r="D397" s="277"/>
      <c r="E397" s="224"/>
      <c r="F397" s="224"/>
      <c r="G397" s="224"/>
      <c r="H397" s="224"/>
      <c r="I397" s="256"/>
      <c r="J397" s="482"/>
      <c r="K397" s="482"/>
      <c r="L397" s="482"/>
      <c r="M397" s="482"/>
      <c r="N397" s="482"/>
      <c r="O397" s="482"/>
      <c r="S397" s="289"/>
      <c r="T397" s="482"/>
      <c r="U397" s="482"/>
      <c r="V397" s="291"/>
      <c r="W397" s="216"/>
      <c r="X397" s="484"/>
      <c r="Y397" s="216"/>
      <c r="Z397" s="216"/>
      <c r="AB397" s="216"/>
    </row>
    <row r="398" spans="2:31" ht="16.5" customHeight="1">
      <c r="B398" s="241"/>
      <c r="C398" s="250"/>
      <c r="D398" s="277"/>
      <c r="E398" s="224"/>
      <c r="F398" s="224"/>
      <c r="G398" s="224"/>
      <c r="H398" s="224"/>
      <c r="I398" s="256"/>
      <c r="J398" s="376">
        <v>23</v>
      </c>
      <c r="K398" s="376">
        <v>2</v>
      </c>
      <c r="L398" s="376">
        <v>1</v>
      </c>
      <c r="M398" s="376"/>
      <c r="N398" s="376">
        <v>98</v>
      </c>
      <c r="O398" s="376">
        <v>14</v>
      </c>
      <c r="P398" s="376"/>
      <c r="Q398" s="376">
        <v>17</v>
      </c>
      <c r="R398" s="376">
        <v>10</v>
      </c>
      <c r="S398" s="376">
        <v>4</v>
      </c>
      <c r="T398" s="376"/>
      <c r="U398" s="376"/>
      <c r="V398" s="376"/>
      <c r="W398" s="373"/>
      <c r="X398" s="373"/>
      <c r="Y398" s="277"/>
      <c r="Z398" s="290"/>
      <c r="AA398" s="484"/>
      <c r="AB398" s="483"/>
      <c r="AE398" s="484"/>
    </row>
    <row r="399" spans="2:31" ht="16.5" customHeight="1" thickBot="1">
      <c r="B399" s="241" t="s">
        <v>242</v>
      </c>
      <c r="C399" s="250"/>
      <c r="D399" s="277"/>
      <c r="E399" s="224"/>
      <c r="F399" s="224"/>
      <c r="G399" s="224"/>
      <c r="H399" s="224"/>
      <c r="I399" s="256"/>
      <c r="J399" s="530">
        <v>21</v>
      </c>
      <c r="K399" s="530">
        <v>2</v>
      </c>
      <c r="L399" s="530"/>
      <c r="M399" s="530"/>
      <c r="N399" s="530">
        <v>96</v>
      </c>
      <c r="O399" s="530">
        <v>24</v>
      </c>
      <c r="P399" s="530"/>
      <c r="Q399" s="530">
        <v>1</v>
      </c>
      <c r="R399" s="530">
        <v>10</v>
      </c>
      <c r="S399" s="530">
        <v>25</v>
      </c>
      <c r="T399" s="530"/>
      <c r="U399" s="530">
        <v>30</v>
      </c>
      <c r="V399" s="530">
        <f>SUM(J399:U399)</f>
        <v>209</v>
      </c>
      <c r="W399" s="482"/>
      <c r="X399" s="482"/>
      <c r="Y399" s="483"/>
      <c r="Z399" s="291"/>
      <c r="AA399" s="484"/>
      <c r="AB399" s="483"/>
      <c r="AE399" s="484"/>
    </row>
    <row r="400" spans="2:31" ht="16.5" customHeight="1" thickBot="1">
      <c r="B400" s="344"/>
      <c r="C400" s="1537" t="s">
        <v>138</v>
      </c>
      <c r="D400" s="1538"/>
      <c r="E400" s="1538"/>
      <c r="F400" s="1538"/>
      <c r="G400" s="1538"/>
      <c r="H400" s="1539"/>
      <c r="I400" s="563"/>
      <c r="J400" s="1540" t="s">
        <v>121</v>
      </c>
      <c r="K400" s="1541"/>
      <c r="L400" s="1541"/>
      <c r="M400" s="1541"/>
      <c r="N400" s="1541"/>
      <c r="O400" s="1541"/>
      <c r="P400" s="1541"/>
      <c r="Q400" s="1541"/>
      <c r="R400" s="1541"/>
      <c r="S400" s="1541"/>
      <c r="T400" s="1541"/>
      <c r="U400" s="1541"/>
      <c r="V400" s="1542"/>
      <c r="AA400" s="344"/>
      <c r="AB400" s="277"/>
      <c r="AE400" s="344"/>
    </row>
    <row r="401" spans="2:28" ht="16.5" customHeight="1" thickBot="1">
      <c r="B401" s="371"/>
      <c r="C401" s="354"/>
      <c r="D401" s="242"/>
      <c r="E401" s="564" t="s">
        <v>88</v>
      </c>
      <c r="F401" s="565" t="s">
        <v>187</v>
      </c>
      <c r="G401" s="565" t="s">
        <v>90</v>
      </c>
      <c r="H401" s="566" t="s">
        <v>91</v>
      </c>
      <c r="I401" s="301" t="s">
        <v>51</v>
      </c>
      <c r="J401" s="402" t="s">
        <v>52</v>
      </c>
      <c r="K401" s="238"/>
      <c r="L401" s="238"/>
      <c r="M401" s="238"/>
      <c r="N401" s="238" t="s">
        <v>60</v>
      </c>
      <c r="O401" s="238">
        <v>46</v>
      </c>
      <c r="P401" s="238" t="s">
        <v>66</v>
      </c>
      <c r="Q401" s="238" t="s">
        <v>67</v>
      </c>
      <c r="R401" s="238" t="s">
        <v>68</v>
      </c>
      <c r="S401" s="238">
        <v>80</v>
      </c>
      <c r="T401" s="238">
        <v>92</v>
      </c>
      <c r="U401" s="238"/>
      <c r="V401" s="302" t="s">
        <v>73</v>
      </c>
      <c r="W401" s="371"/>
      <c r="X401" s="496"/>
      <c r="Y401" s="216"/>
      <c r="Z401" s="216"/>
      <c r="AB401" s="216"/>
    </row>
    <row r="402" spans="2:28" ht="16.5" customHeight="1">
      <c r="B402" s="241" t="s">
        <v>128</v>
      </c>
      <c r="C402" s="344"/>
      <c r="D402" s="277"/>
      <c r="E402" s="385">
        <f aca="true" t="shared" si="24" ref="E402:G403">E361+E385+E394</f>
        <v>172</v>
      </c>
      <c r="F402" s="386">
        <f t="shared" si="24"/>
        <v>81</v>
      </c>
      <c r="G402" s="386">
        <f>G361+G385+G394</f>
        <v>172</v>
      </c>
      <c r="H402" s="386">
        <f>H361+H385</f>
        <v>2</v>
      </c>
      <c r="I402" s="438"/>
      <c r="J402" s="567">
        <f>J361</f>
        <v>9</v>
      </c>
      <c r="K402" s="568"/>
      <c r="L402" s="568"/>
      <c r="M402" s="568"/>
      <c r="N402" s="568">
        <f>N361</f>
        <v>79</v>
      </c>
      <c r="O402" s="568">
        <f>O361</f>
        <v>21</v>
      </c>
      <c r="P402" s="568">
        <f>P361+P385</f>
        <v>11</v>
      </c>
      <c r="Q402" s="568">
        <f>Q361</f>
        <v>10</v>
      </c>
      <c r="R402" s="568">
        <f>R361</f>
        <v>10</v>
      </c>
      <c r="S402" s="568">
        <f>S385</f>
        <v>14</v>
      </c>
      <c r="T402" s="568">
        <f>T394</f>
        <v>22</v>
      </c>
      <c r="U402" s="569"/>
      <c r="V402" s="281">
        <f>SUM(J402:T402)</f>
        <v>176</v>
      </c>
      <c r="W402" s="484"/>
      <c r="X402" s="222"/>
      <c r="Y402" s="216"/>
      <c r="Z402" s="216"/>
      <c r="AB402" s="216"/>
    </row>
    <row r="403" spans="2:28" ht="16.5" customHeight="1">
      <c r="B403" s="354" t="s">
        <v>129</v>
      </c>
      <c r="C403" s="362"/>
      <c r="D403" s="277"/>
      <c r="E403" s="278">
        <f t="shared" si="24"/>
        <v>36</v>
      </c>
      <c r="F403" s="224">
        <f t="shared" si="24"/>
        <v>127</v>
      </c>
      <c r="G403" s="224">
        <f t="shared" si="24"/>
        <v>36</v>
      </c>
      <c r="H403" s="279"/>
      <c r="I403" s="255"/>
      <c r="J403" s="570"/>
      <c r="K403" s="524"/>
      <c r="L403" s="524"/>
      <c r="M403" s="524"/>
      <c r="N403" s="524">
        <f>N362</f>
        <v>17</v>
      </c>
      <c r="O403" s="524">
        <f>O362</f>
        <v>3</v>
      </c>
      <c r="P403" s="524">
        <f>P386</f>
        <v>5</v>
      </c>
      <c r="Q403" s="524"/>
      <c r="R403" s="524">
        <f>R362</f>
        <v>3</v>
      </c>
      <c r="S403" s="524"/>
      <c r="T403" s="524">
        <f>T395</f>
        <v>4</v>
      </c>
      <c r="U403" s="571"/>
      <c r="V403" s="420">
        <f>SUM(J403:T403)</f>
        <v>32</v>
      </c>
      <c r="W403" s="484"/>
      <c r="X403" s="222"/>
      <c r="Y403" s="216"/>
      <c r="Z403" s="216"/>
      <c r="AB403" s="216"/>
    </row>
    <row r="404" spans="2:28" ht="16.5" customHeight="1" thickBot="1">
      <c r="B404" s="354" t="s">
        <v>28</v>
      </c>
      <c r="C404" s="362"/>
      <c r="D404" s="277"/>
      <c r="E404" s="283">
        <f>SUM(E402:E403)</f>
        <v>208</v>
      </c>
      <c r="F404" s="284">
        <f>SUM(F402:F403)</f>
        <v>208</v>
      </c>
      <c r="G404" s="284">
        <f>SUM(G402:G403)</f>
        <v>208</v>
      </c>
      <c r="H404" s="285"/>
      <c r="I404" s="286"/>
      <c r="J404" s="572">
        <f>SUM(J402:J403)</f>
        <v>9</v>
      </c>
      <c r="K404" s="449"/>
      <c r="L404" s="449"/>
      <c r="M404" s="449"/>
      <c r="N404" s="449">
        <f aca="true" t="shared" si="25" ref="N404:T404">SUM(N402:N403)</f>
        <v>96</v>
      </c>
      <c r="O404" s="449">
        <f t="shared" si="25"/>
        <v>24</v>
      </c>
      <c r="P404" s="449">
        <f t="shared" si="25"/>
        <v>16</v>
      </c>
      <c r="Q404" s="449">
        <f t="shared" si="25"/>
        <v>10</v>
      </c>
      <c r="R404" s="449">
        <f t="shared" si="25"/>
        <v>13</v>
      </c>
      <c r="S404" s="449">
        <f t="shared" si="25"/>
        <v>14</v>
      </c>
      <c r="T404" s="449">
        <f t="shared" si="25"/>
        <v>26</v>
      </c>
      <c r="U404" s="573"/>
      <c r="V404" s="287">
        <f>SUM(J404:T404)</f>
        <v>208</v>
      </c>
      <c r="W404" s="484"/>
      <c r="X404" s="222"/>
      <c r="Y404" s="216"/>
      <c r="Z404" s="216"/>
      <c r="AB404" s="216"/>
    </row>
    <row r="405" spans="2:28" ht="16.5" customHeight="1">
      <c r="B405" s="371" t="s">
        <v>130</v>
      </c>
      <c r="C405" s="362"/>
      <c r="D405" s="277"/>
      <c r="E405" s="224"/>
      <c r="F405" s="224"/>
      <c r="G405" s="224"/>
      <c r="H405" s="224"/>
      <c r="I405" s="256"/>
      <c r="J405" s="576"/>
      <c r="K405" s="576"/>
      <c r="L405" s="576"/>
      <c r="M405" s="576"/>
      <c r="N405" s="576"/>
      <c r="O405" s="576"/>
      <c r="P405" s="576"/>
      <c r="Q405" s="576"/>
      <c r="R405" s="576"/>
      <c r="S405" s="576"/>
      <c r="T405" s="576"/>
      <c r="U405" s="576"/>
      <c r="V405" s="1450">
        <f>V403/V402</f>
        <v>0.182</v>
      </c>
      <c r="W405" s="484"/>
      <c r="X405" s="222"/>
      <c r="Y405" s="216"/>
      <c r="Z405" s="216"/>
      <c r="AB405" s="216"/>
    </row>
    <row r="406" spans="2:28" ht="16.5" customHeight="1">
      <c r="B406" s="354"/>
      <c r="C406" s="362"/>
      <c r="D406" s="277"/>
      <c r="E406" s="224"/>
      <c r="F406" s="224"/>
      <c r="G406" s="224"/>
      <c r="H406" s="224"/>
      <c r="I406" s="256"/>
      <c r="J406" s="576"/>
      <c r="K406" s="576"/>
      <c r="L406" s="576"/>
      <c r="M406" s="576"/>
      <c r="N406" s="576"/>
      <c r="O406" s="576"/>
      <c r="P406" s="576"/>
      <c r="Q406" s="576"/>
      <c r="R406" s="576"/>
      <c r="S406" s="576"/>
      <c r="T406" s="576"/>
      <c r="U406" s="576"/>
      <c r="V406" s="291"/>
      <c r="W406" s="484"/>
      <c r="X406" s="222"/>
      <c r="Y406" s="216"/>
      <c r="Z406" s="216"/>
      <c r="AB406" s="216"/>
    </row>
    <row r="407" spans="2:28" ht="16.5" customHeight="1">
      <c r="B407" s="354"/>
      <c r="C407" s="362"/>
      <c r="D407" s="277"/>
      <c r="E407" s="224"/>
      <c r="F407" s="224"/>
      <c r="G407" s="224"/>
      <c r="H407" s="224"/>
      <c r="I407" s="256"/>
      <c r="J407" s="576"/>
      <c r="K407" s="576"/>
      <c r="L407" s="576"/>
      <c r="M407" s="576"/>
      <c r="N407" s="576"/>
      <c r="O407" s="576"/>
      <c r="P407" s="576"/>
      <c r="Q407" s="576"/>
      <c r="R407" s="576"/>
      <c r="S407" s="576"/>
      <c r="T407" s="576"/>
      <c r="U407" s="576"/>
      <c r="V407" s="291"/>
      <c r="W407" s="484"/>
      <c r="X407" s="222"/>
      <c r="Y407" s="216"/>
      <c r="Z407" s="216"/>
      <c r="AB407" s="216"/>
    </row>
    <row r="408" spans="2:31" ht="16.5" customHeight="1" hidden="1">
      <c r="B408" s="511" t="s">
        <v>140</v>
      </c>
      <c r="C408" s="262"/>
      <c r="D408" s="224"/>
      <c r="E408" s="224"/>
      <c r="F408" s="224"/>
      <c r="G408" s="224"/>
      <c r="H408" s="224"/>
      <c r="I408" s="256"/>
      <c r="J408" s="256"/>
      <c r="K408" s="256"/>
      <c r="L408" s="256"/>
      <c r="M408" s="256"/>
      <c r="N408" s="256"/>
      <c r="O408" s="256"/>
      <c r="P408" s="256"/>
      <c r="Q408" s="256"/>
      <c r="R408" s="256"/>
      <c r="S408" s="256"/>
      <c r="T408" s="256"/>
      <c r="U408" s="256"/>
      <c r="V408" s="256"/>
      <c r="W408" s="256"/>
      <c r="X408" s="256"/>
      <c r="Y408" s="224"/>
      <c r="Z408" s="256"/>
      <c r="AA408" s="484"/>
      <c r="AB408" s="483"/>
      <c r="AC408" s="371"/>
      <c r="AD408" s="371"/>
      <c r="AE408" s="484"/>
    </row>
    <row r="409" spans="2:31" ht="16.5" customHeight="1" hidden="1">
      <c r="B409" s="511" t="s">
        <v>186</v>
      </c>
      <c r="C409" s="262"/>
      <c r="D409" s="224"/>
      <c r="E409" s="224"/>
      <c r="F409" s="224"/>
      <c r="G409" s="224"/>
      <c r="H409" s="224"/>
      <c r="I409" s="256"/>
      <c r="J409" s="256"/>
      <c r="K409" s="256"/>
      <c r="L409" s="256"/>
      <c r="M409" s="256"/>
      <c r="N409" s="256"/>
      <c r="O409" s="256"/>
      <c r="P409" s="256"/>
      <c r="Q409" s="256"/>
      <c r="R409" s="256"/>
      <c r="S409" s="256"/>
      <c r="T409" s="256"/>
      <c r="U409" s="256"/>
      <c r="V409" s="256"/>
      <c r="W409" s="256"/>
      <c r="X409" s="256"/>
      <c r="Y409" s="224"/>
      <c r="Z409" s="256"/>
      <c r="AA409" s="484"/>
      <c r="AB409" s="483"/>
      <c r="AC409" s="484"/>
      <c r="AD409" s="484"/>
      <c r="AE409" s="484"/>
    </row>
    <row r="410" spans="2:28" ht="16.5" customHeight="1">
      <c r="B410" s="371"/>
      <c r="C410" s="495"/>
      <c r="D410" s="496"/>
      <c r="E410" s="211"/>
      <c r="F410" s="211"/>
      <c r="G410" s="574"/>
      <c r="H410" s="574"/>
      <c r="I410" s="292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16"/>
      <c r="W410" s="371"/>
      <c r="X410" s="222"/>
      <c r="Y410" s="216"/>
      <c r="Z410" s="216"/>
      <c r="AB410" s="216"/>
    </row>
    <row r="411" spans="2:31" ht="16.5" customHeight="1">
      <c r="B411" s="209" t="s">
        <v>118</v>
      </c>
      <c r="C411" s="210"/>
      <c r="D411" s="211"/>
      <c r="E411" s="211"/>
      <c r="F411" s="211"/>
      <c r="G411" s="211"/>
      <c r="H411" s="211"/>
      <c r="I411" s="212"/>
      <c r="J411" s="212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1"/>
      <c r="Z411" s="212"/>
      <c r="AE411" s="484"/>
    </row>
    <row r="412" spans="2:31" ht="16.5" customHeight="1">
      <c r="B412" s="209" t="s">
        <v>119</v>
      </c>
      <c r="C412" s="210"/>
      <c r="D412" s="211"/>
      <c r="E412" s="211"/>
      <c r="F412" s="211"/>
      <c r="G412" s="211"/>
      <c r="H412" s="211"/>
      <c r="I412" s="212"/>
      <c r="J412" s="212"/>
      <c r="K412" s="212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1"/>
      <c r="Z412" s="212"/>
      <c r="AE412" s="484"/>
    </row>
    <row r="413" ht="16.5" customHeight="1">
      <c r="AE413" s="484"/>
    </row>
    <row r="414" spans="2:26" ht="16.5" customHeight="1">
      <c r="B414" s="209" t="s">
        <v>188</v>
      </c>
      <c r="N414" s="396"/>
      <c r="O414" s="396"/>
      <c r="P414" s="396"/>
      <c r="Q414" s="396"/>
      <c r="R414" s="396"/>
      <c r="S414" s="396"/>
      <c r="T414" s="396"/>
      <c r="U414" s="396"/>
      <c r="V414" s="396"/>
      <c r="W414" s="396"/>
      <c r="X414" s="396"/>
      <c r="Y414" s="397"/>
      <c r="Z414" s="396"/>
    </row>
    <row r="415" spans="10:22" ht="16.5" customHeight="1">
      <c r="J415" s="662">
        <v>24</v>
      </c>
      <c r="K415" s="662">
        <v>6</v>
      </c>
      <c r="L415" s="662">
        <v>10</v>
      </c>
      <c r="M415" s="662">
        <v>5</v>
      </c>
      <c r="N415" s="662"/>
      <c r="O415" s="662">
        <v>10</v>
      </c>
      <c r="P415" s="662">
        <v>7</v>
      </c>
      <c r="Q415" s="662"/>
      <c r="R415" s="662">
        <v>15</v>
      </c>
      <c r="S415" s="662">
        <v>127</v>
      </c>
      <c r="T415" s="219"/>
      <c r="U415" s="219"/>
      <c r="V415" s="219"/>
    </row>
    <row r="416" spans="2:22" ht="16.5" customHeight="1" thickBot="1">
      <c r="B416" s="209" t="s">
        <v>222</v>
      </c>
      <c r="J416" s="219">
        <v>21</v>
      </c>
      <c r="K416" s="219"/>
      <c r="L416" s="219">
        <v>6</v>
      </c>
      <c r="M416" s="219"/>
      <c r="N416" s="219"/>
      <c r="O416" s="219"/>
      <c r="P416" s="219">
        <f>'DIV EQUP'!H14</f>
        <v>4</v>
      </c>
      <c r="Q416" s="219"/>
      <c r="R416" s="219">
        <v>29</v>
      </c>
      <c r="S416" s="219">
        <v>15</v>
      </c>
      <c r="T416" s="219">
        <v>135</v>
      </c>
      <c r="U416" s="219"/>
      <c r="V416" s="219">
        <f>SUM(J416:T416)</f>
        <v>210</v>
      </c>
    </row>
    <row r="417" spans="3:22" ht="23.25" customHeight="1" thickBot="1">
      <c r="C417" s="226"/>
      <c r="D417" s="296"/>
      <c r="E417" s="1504" t="s">
        <v>86</v>
      </c>
      <c r="F417" s="1505"/>
      <c r="G417" s="1505"/>
      <c r="H417" s="1506"/>
      <c r="I417" s="297"/>
      <c r="J417" s="1540" t="s">
        <v>121</v>
      </c>
      <c r="K417" s="1541"/>
      <c r="L417" s="1541"/>
      <c r="M417" s="1541"/>
      <c r="N417" s="1541"/>
      <c r="O417" s="1541"/>
      <c r="P417" s="1541"/>
      <c r="Q417" s="1541"/>
      <c r="R417" s="1541"/>
      <c r="S417" s="1541"/>
      <c r="T417" s="1541"/>
      <c r="U417" s="1541"/>
      <c r="V417" s="1542"/>
    </row>
    <row r="418" spans="2:28" ht="16.5" customHeight="1" thickBot="1">
      <c r="B418" s="209"/>
      <c r="C418" s="231" t="s">
        <v>135</v>
      </c>
      <c r="D418" s="300"/>
      <c r="E418" s="434" t="s">
        <v>88</v>
      </c>
      <c r="F418" s="234" t="s">
        <v>89</v>
      </c>
      <c r="G418" s="234" t="s">
        <v>90</v>
      </c>
      <c r="H418" s="435" t="s">
        <v>91</v>
      </c>
      <c r="I418" s="301" t="s">
        <v>51</v>
      </c>
      <c r="J418" s="402" t="s">
        <v>52</v>
      </c>
      <c r="K418" s="238"/>
      <c r="L418" s="238"/>
      <c r="M418" s="238" t="s">
        <v>59</v>
      </c>
      <c r="N418" s="238"/>
      <c r="O418" s="238">
        <v>70</v>
      </c>
      <c r="P418" s="238"/>
      <c r="Q418" s="238" t="s">
        <v>67</v>
      </c>
      <c r="R418" s="238">
        <v>75</v>
      </c>
      <c r="S418" s="238" t="s">
        <v>68</v>
      </c>
      <c r="T418" s="238"/>
      <c r="U418" s="238"/>
      <c r="V418" s="302" t="s">
        <v>73</v>
      </c>
      <c r="W418" s="216"/>
      <c r="X418" s="224"/>
      <c r="Y418" s="216"/>
      <c r="Z418" s="216"/>
      <c r="AB418" s="216"/>
    </row>
    <row r="419" spans="3:28" ht="16.5" customHeight="1">
      <c r="C419" s="243">
        <v>30</v>
      </c>
      <c r="D419" s="244"/>
      <c r="E419" s="252">
        <v>9</v>
      </c>
      <c r="F419" s="621">
        <v>5</v>
      </c>
      <c r="G419" s="698">
        <v>11</v>
      </c>
      <c r="H419" s="304"/>
      <c r="I419" s="280"/>
      <c r="J419" s="405">
        <v>11</v>
      </c>
      <c r="K419" s="405"/>
      <c r="L419" s="405"/>
      <c r="M419" s="405"/>
      <c r="N419" s="405"/>
      <c r="O419" s="405"/>
      <c r="P419" s="405"/>
      <c r="Q419" s="405"/>
      <c r="R419" s="405"/>
      <c r="S419" s="405"/>
      <c r="T419" s="405"/>
      <c r="U419" s="405"/>
      <c r="V419" s="406">
        <f aca="true" t="shared" si="26" ref="V419:V426">SUM(J419:S419)</f>
        <v>11</v>
      </c>
      <c r="W419" s="216">
        <f aca="true" t="shared" si="27" ref="W419:W433">V419-G419</f>
        <v>0</v>
      </c>
      <c r="X419" s="224"/>
      <c r="Y419" s="216"/>
      <c r="Z419" s="216"/>
      <c r="AA419" s="216">
        <f>V419-G419</f>
        <v>0</v>
      </c>
      <c r="AB419" s="216"/>
    </row>
    <row r="420" spans="3:28" ht="16.5" customHeight="1">
      <c r="C420" s="251">
        <v>38</v>
      </c>
      <c r="D420" s="244"/>
      <c r="E420" s="258">
        <v>4</v>
      </c>
      <c r="F420" s="619">
        <v>2</v>
      </c>
      <c r="G420" s="694">
        <v>2</v>
      </c>
      <c r="H420" s="425"/>
      <c r="I420" s="255"/>
      <c r="J420" s="255">
        <v>2</v>
      </c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82">
        <f t="shared" si="26"/>
        <v>2</v>
      </c>
      <c r="W420" s="216">
        <f t="shared" si="27"/>
        <v>0</v>
      </c>
      <c r="X420" s="224"/>
      <c r="Y420" s="216"/>
      <c r="Z420" s="216"/>
      <c r="AA420" s="213">
        <f aca="true" t="shared" si="28" ref="AA420:AA438">V420-G420</f>
        <v>0</v>
      </c>
      <c r="AB420" s="216"/>
    </row>
    <row r="421" spans="3:28" ht="16.5" customHeight="1">
      <c r="C421" s="251">
        <v>68</v>
      </c>
      <c r="D421" s="244"/>
      <c r="E421" s="258">
        <v>10</v>
      </c>
      <c r="F421" s="619">
        <v>7</v>
      </c>
      <c r="G421" s="694">
        <v>13</v>
      </c>
      <c r="H421" s="425"/>
      <c r="I421" s="255"/>
      <c r="J421" s="255">
        <v>11</v>
      </c>
      <c r="K421" s="255"/>
      <c r="L421" s="255"/>
      <c r="M421" s="255"/>
      <c r="N421" s="255"/>
      <c r="O421" s="255">
        <v>1</v>
      </c>
      <c r="P421" s="255"/>
      <c r="Q421" s="255">
        <v>1</v>
      </c>
      <c r="R421" s="255"/>
      <c r="S421" s="255"/>
      <c r="T421" s="255"/>
      <c r="U421" s="255"/>
      <c r="V421" s="282">
        <f t="shared" si="26"/>
        <v>13</v>
      </c>
      <c r="W421" s="216">
        <f t="shared" si="27"/>
        <v>0</v>
      </c>
      <c r="X421" s="224"/>
      <c r="Y421" s="216"/>
      <c r="Z421" s="216"/>
      <c r="AA421" s="213">
        <f t="shared" si="28"/>
        <v>0</v>
      </c>
      <c r="AB421" s="216"/>
    </row>
    <row r="422" spans="3:28" ht="16.5" customHeight="1">
      <c r="C422" s="251" t="s">
        <v>189</v>
      </c>
      <c r="D422" s="244"/>
      <c r="E422" s="258">
        <v>25</v>
      </c>
      <c r="F422" s="619">
        <v>15</v>
      </c>
      <c r="G422" s="694">
        <v>25</v>
      </c>
      <c r="H422" s="425">
        <v>2</v>
      </c>
      <c r="I422" s="255"/>
      <c r="J422" s="255"/>
      <c r="K422" s="255"/>
      <c r="L422" s="255"/>
      <c r="M422" s="255"/>
      <c r="N422" s="255"/>
      <c r="O422" s="255">
        <v>20</v>
      </c>
      <c r="P422" s="255"/>
      <c r="Q422" s="255">
        <v>5</v>
      </c>
      <c r="R422" s="255"/>
      <c r="S422" s="255"/>
      <c r="T422" s="255"/>
      <c r="U422" s="255"/>
      <c r="V422" s="282">
        <f t="shared" si="26"/>
        <v>25</v>
      </c>
      <c r="W422" s="216">
        <f t="shared" si="27"/>
        <v>0</v>
      </c>
      <c r="X422" s="224"/>
      <c r="Y422" s="216"/>
      <c r="Z422" s="216"/>
      <c r="AA422" s="213">
        <f t="shared" si="28"/>
        <v>0</v>
      </c>
      <c r="AB422" s="216"/>
    </row>
    <row r="423" spans="3:28" ht="16.5" customHeight="1">
      <c r="C423" s="251" t="s">
        <v>190</v>
      </c>
      <c r="D423" s="244"/>
      <c r="E423" s="258">
        <v>16</v>
      </c>
      <c r="F423" s="619">
        <v>12</v>
      </c>
      <c r="G423" s="694">
        <v>19</v>
      </c>
      <c r="H423" s="425">
        <v>2</v>
      </c>
      <c r="I423" s="255"/>
      <c r="J423" s="255"/>
      <c r="K423" s="255"/>
      <c r="L423" s="255"/>
      <c r="M423" s="255"/>
      <c r="N423" s="255"/>
      <c r="O423" s="255"/>
      <c r="P423" s="255"/>
      <c r="Q423" s="255">
        <v>6</v>
      </c>
      <c r="R423" s="255"/>
      <c r="S423" s="856">
        <v>13</v>
      </c>
      <c r="T423" s="255"/>
      <c r="U423" s="255"/>
      <c r="V423" s="282">
        <f t="shared" si="26"/>
        <v>19</v>
      </c>
      <c r="W423" s="216">
        <f t="shared" si="27"/>
        <v>0</v>
      </c>
      <c r="X423" s="224"/>
      <c r="Y423" s="216"/>
      <c r="Z423" s="216"/>
      <c r="AA423" s="213">
        <f t="shared" si="28"/>
        <v>0</v>
      </c>
      <c r="AB423" s="216"/>
    </row>
    <row r="424" spans="3:28" ht="16.5" customHeight="1">
      <c r="C424" s="268" t="s">
        <v>332</v>
      </c>
      <c r="D424" s="269"/>
      <c r="E424" s="258">
        <v>23</v>
      </c>
      <c r="F424" s="619">
        <v>14</v>
      </c>
      <c r="G424" s="694">
        <v>24</v>
      </c>
      <c r="H424" s="425"/>
      <c r="I424" s="255"/>
      <c r="J424" s="255"/>
      <c r="K424" s="255"/>
      <c r="L424" s="255"/>
      <c r="M424" s="255"/>
      <c r="N424" s="255"/>
      <c r="O424" s="255"/>
      <c r="P424" s="255"/>
      <c r="Q424" s="255">
        <v>2</v>
      </c>
      <c r="R424" s="255"/>
      <c r="S424" s="215">
        <v>22</v>
      </c>
      <c r="U424" s="255"/>
      <c r="V424" s="282">
        <f t="shared" si="26"/>
        <v>24</v>
      </c>
      <c r="W424" s="216">
        <f t="shared" si="27"/>
        <v>0</v>
      </c>
      <c r="X424" s="224"/>
      <c r="Y424" s="216"/>
      <c r="Z424" s="216"/>
      <c r="AA424" s="213">
        <f t="shared" si="28"/>
        <v>0</v>
      </c>
      <c r="AB424" s="216"/>
    </row>
    <row r="425" spans="3:28" ht="16.5" customHeight="1">
      <c r="C425" s="268">
        <v>170</v>
      </c>
      <c r="D425" s="269"/>
      <c r="E425" s="258">
        <v>1</v>
      </c>
      <c r="F425" s="619">
        <v>1</v>
      </c>
      <c r="G425" s="694">
        <v>1</v>
      </c>
      <c r="H425" s="425"/>
      <c r="I425" s="255"/>
      <c r="J425" s="255"/>
      <c r="K425" s="255"/>
      <c r="L425" s="255"/>
      <c r="M425" s="255"/>
      <c r="N425" s="255"/>
      <c r="O425" s="255"/>
      <c r="P425" s="255"/>
      <c r="Q425" s="215">
        <v>1</v>
      </c>
      <c r="S425" s="255"/>
      <c r="T425" s="255"/>
      <c r="U425" s="255"/>
      <c r="V425" s="282">
        <f t="shared" si="26"/>
        <v>1</v>
      </c>
      <c r="W425" s="216">
        <f t="shared" si="27"/>
        <v>0</v>
      </c>
      <c r="X425" s="224"/>
      <c r="Y425" s="216"/>
      <c r="Z425" s="216"/>
      <c r="AA425" s="213">
        <f t="shared" si="28"/>
        <v>0</v>
      </c>
      <c r="AB425" s="216"/>
    </row>
    <row r="426" spans="3:28" ht="16.5" customHeight="1">
      <c r="C426" s="268">
        <v>176</v>
      </c>
      <c r="D426" s="269"/>
      <c r="E426" s="258">
        <v>3</v>
      </c>
      <c r="F426" s="619">
        <v>3</v>
      </c>
      <c r="G426" s="694">
        <v>3</v>
      </c>
      <c r="H426" s="425"/>
      <c r="I426" s="255"/>
      <c r="J426" s="255"/>
      <c r="K426" s="255"/>
      <c r="L426" s="255"/>
      <c r="M426" s="255">
        <v>3</v>
      </c>
      <c r="N426" s="255"/>
      <c r="O426" s="255"/>
      <c r="P426" s="255"/>
      <c r="Q426" s="255"/>
      <c r="R426" s="255"/>
      <c r="S426" s="255"/>
      <c r="T426" s="255"/>
      <c r="U426" s="255"/>
      <c r="V426" s="282">
        <f t="shared" si="26"/>
        <v>3</v>
      </c>
      <c r="W426" s="216">
        <f t="shared" si="27"/>
        <v>0</v>
      </c>
      <c r="X426" s="224"/>
      <c r="Y426" s="216"/>
      <c r="Z426" s="216"/>
      <c r="AA426" s="213">
        <f t="shared" si="28"/>
        <v>0</v>
      </c>
      <c r="AB426" s="216"/>
    </row>
    <row r="427" spans="3:28" ht="16.5" customHeight="1">
      <c r="C427" s="268" t="s">
        <v>308</v>
      </c>
      <c r="D427" s="269"/>
      <c r="E427" s="258">
        <v>5</v>
      </c>
      <c r="F427" s="619">
        <v>4</v>
      </c>
      <c r="G427" s="694">
        <v>5</v>
      </c>
      <c r="H427" s="425"/>
      <c r="I427" s="255"/>
      <c r="L427" s="255"/>
      <c r="M427" s="255"/>
      <c r="N427" s="255"/>
      <c r="O427" s="255"/>
      <c r="P427" s="255"/>
      <c r="Q427" s="255"/>
      <c r="R427" s="255"/>
      <c r="S427" s="255">
        <v>5</v>
      </c>
      <c r="T427" s="255"/>
      <c r="U427" s="255"/>
      <c r="V427" s="282">
        <f aca="true" t="shared" si="29" ref="V427:V434">SUM(J427:S427)</f>
        <v>5</v>
      </c>
      <c r="W427" s="216">
        <f t="shared" si="27"/>
        <v>0</v>
      </c>
      <c r="X427" s="224"/>
      <c r="Y427" s="216"/>
      <c r="Z427" s="216"/>
      <c r="AA427" s="213">
        <f t="shared" si="28"/>
        <v>0</v>
      </c>
      <c r="AB427" s="216"/>
    </row>
    <row r="428" spans="3:28" ht="16.5" customHeight="1">
      <c r="C428" s="268" t="s">
        <v>191</v>
      </c>
      <c r="D428" s="269"/>
      <c r="E428" s="258">
        <v>6</v>
      </c>
      <c r="F428" s="619">
        <v>4</v>
      </c>
      <c r="G428" s="694">
        <v>6</v>
      </c>
      <c r="H428" s="42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>
        <v>4</v>
      </c>
      <c r="S428" s="255">
        <v>2</v>
      </c>
      <c r="T428" s="255"/>
      <c r="U428" s="255"/>
      <c r="V428" s="282">
        <f t="shared" si="29"/>
        <v>6</v>
      </c>
      <c r="W428" s="216">
        <f t="shared" si="27"/>
        <v>0</v>
      </c>
      <c r="X428" s="224"/>
      <c r="Y428" s="216"/>
      <c r="Z428" s="216"/>
      <c r="AA428" s="213">
        <f t="shared" si="28"/>
        <v>0</v>
      </c>
      <c r="AB428" s="216"/>
    </row>
    <row r="429" spans="3:28" ht="16.5" customHeight="1">
      <c r="C429" s="268" t="s">
        <v>150</v>
      </c>
      <c r="D429" s="269"/>
      <c r="E429" s="258">
        <v>27</v>
      </c>
      <c r="F429" s="619">
        <v>16</v>
      </c>
      <c r="G429" s="694">
        <v>29</v>
      </c>
      <c r="H429" s="42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15">
        <v>29</v>
      </c>
      <c r="U429" s="255"/>
      <c r="V429" s="282">
        <f t="shared" si="29"/>
        <v>29</v>
      </c>
      <c r="W429" s="216">
        <f t="shared" si="27"/>
        <v>0</v>
      </c>
      <c r="X429" s="224"/>
      <c r="Y429" s="216"/>
      <c r="Z429" s="216"/>
      <c r="AA429" s="213">
        <f t="shared" si="28"/>
        <v>0</v>
      </c>
      <c r="AB429" s="216"/>
    </row>
    <row r="430" spans="3:28" ht="16.5" customHeight="1">
      <c r="C430" s="268" t="s">
        <v>192</v>
      </c>
      <c r="D430" s="269"/>
      <c r="E430" s="258">
        <v>8</v>
      </c>
      <c r="F430" s="619">
        <v>8</v>
      </c>
      <c r="G430" s="694">
        <v>8</v>
      </c>
      <c r="H430" s="42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>
        <v>5</v>
      </c>
      <c r="S430" s="255">
        <v>3</v>
      </c>
      <c r="T430" s="255"/>
      <c r="U430" s="255"/>
      <c r="V430" s="282">
        <f t="shared" si="29"/>
        <v>8</v>
      </c>
      <c r="W430" s="216">
        <f t="shared" si="27"/>
        <v>0</v>
      </c>
      <c r="X430" s="224"/>
      <c r="Y430" s="216"/>
      <c r="Z430" s="216"/>
      <c r="AA430" s="213">
        <f t="shared" si="28"/>
        <v>0</v>
      </c>
      <c r="AB430" s="216"/>
    </row>
    <row r="431" spans="3:28" ht="16.5" customHeight="1">
      <c r="C431" s="268">
        <v>268</v>
      </c>
      <c r="D431" s="269"/>
      <c r="E431" s="258">
        <v>11</v>
      </c>
      <c r="F431" s="619">
        <v>3</v>
      </c>
      <c r="G431" s="694">
        <v>6</v>
      </c>
      <c r="H431" s="425"/>
      <c r="I431" s="255"/>
      <c r="J431" s="255"/>
      <c r="K431" s="255"/>
      <c r="L431" s="255"/>
      <c r="M431" s="255"/>
      <c r="N431" s="255"/>
      <c r="O431" s="255"/>
      <c r="P431" s="255"/>
      <c r="Q431" s="255">
        <v>2</v>
      </c>
      <c r="R431" s="255">
        <v>4</v>
      </c>
      <c r="S431" s="255"/>
      <c r="T431" s="255"/>
      <c r="U431" s="255"/>
      <c r="V431" s="282">
        <f t="shared" si="29"/>
        <v>6</v>
      </c>
      <c r="W431" s="216">
        <f t="shared" si="27"/>
        <v>0</v>
      </c>
      <c r="X431" s="224"/>
      <c r="Y431" s="216"/>
      <c r="Z431" s="216"/>
      <c r="AA431" s="213">
        <f t="shared" si="28"/>
        <v>0</v>
      </c>
      <c r="AB431" s="216"/>
    </row>
    <row r="432" spans="3:28" ht="16.5" customHeight="1">
      <c r="C432" s="268">
        <v>484</v>
      </c>
      <c r="D432" s="269"/>
      <c r="E432" s="258">
        <v>20</v>
      </c>
      <c r="F432" s="619">
        <v>12</v>
      </c>
      <c r="G432" s="694">
        <v>21</v>
      </c>
      <c r="H432" s="42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>
        <v>21</v>
      </c>
      <c r="T432" s="255"/>
      <c r="U432" s="255"/>
      <c r="V432" s="282">
        <f t="shared" si="29"/>
        <v>21</v>
      </c>
      <c r="W432" s="216">
        <f t="shared" si="27"/>
        <v>0</v>
      </c>
      <c r="X432" s="224"/>
      <c r="Y432" s="216"/>
      <c r="Z432" s="216"/>
      <c r="AA432" s="213">
        <f t="shared" si="28"/>
        <v>0</v>
      </c>
      <c r="AB432" s="216"/>
    </row>
    <row r="433" spans="3:28" ht="16.5" customHeight="1">
      <c r="C433" s="268">
        <v>485</v>
      </c>
      <c r="D433" s="269"/>
      <c r="E433" s="258">
        <v>4</v>
      </c>
      <c r="F433" s="619">
        <v>3</v>
      </c>
      <c r="G433" s="694">
        <v>3</v>
      </c>
      <c r="H433" s="425"/>
      <c r="I433" s="255"/>
      <c r="J433" s="255"/>
      <c r="K433" s="255"/>
      <c r="L433" s="255"/>
      <c r="M433" s="255"/>
      <c r="N433" s="255"/>
      <c r="O433" s="255"/>
      <c r="P433" s="255"/>
      <c r="Q433" s="255">
        <v>3</v>
      </c>
      <c r="R433" s="255"/>
      <c r="S433" s="255"/>
      <c r="T433" s="255"/>
      <c r="U433" s="255"/>
      <c r="V433" s="282">
        <f t="shared" si="29"/>
        <v>3</v>
      </c>
      <c r="W433" s="216">
        <f t="shared" si="27"/>
        <v>0</v>
      </c>
      <c r="X433" s="224"/>
      <c r="Y433" s="216"/>
      <c r="Z433" s="216"/>
      <c r="AA433" s="213">
        <f t="shared" si="28"/>
        <v>0</v>
      </c>
      <c r="AB433" s="216"/>
    </row>
    <row r="434" spans="3:28" ht="16.5" customHeight="1">
      <c r="C434" s="268">
        <v>487</v>
      </c>
      <c r="D434" s="269"/>
      <c r="E434" s="258">
        <v>12</v>
      </c>
      <c r="F434" s="619">
        <v>7</v>
      </c>
      <c r="G434" s="694">
        <v>12</v>
      </c>
      <c r="H434" s="425"/>
      <c r="I434" s="255"/>
      <c r="J434" s="255"/>
      <c r="K434" s="255"/>
      <c r="M434" s="255"/>
      <c r="N434" s="255"/>
      <c r="O434" s="255"/>
      <c r="P434" s="255"/>
      <c r="Q434" s="255"/>
      <c r="R434" s="255"/>
      <c r="S434" s="255">
        <v>12</v>
      </c>
      <c r="T434" s="255"/>
      <c r="U434" s="255"/>
      <c r="V434" s="282">
        <f t="shared" si="29"/>
        <v>12</v>
      </c>
      <c r="W434" s="216"/>
      <c r="X434" s="224"/>
      <c r="Y434" s="216"/>
      <c r="Z434" s="216"/>
      <c r="AA434" s="213">
        <f t="shared" si="28"/>
        <v>0</v>
      </c>
      <c r="AB434" s="216"/>
    </row>
    <row r="435" spans="3:28" ht="16.5" customHeight="1">
      <c r="C435" s="268">
        <v>489</v>
      </c>
      <c r="D435" s="269"/>
      <c r="E435" s="258">
        <v>4</v>
      </c>
      <c r="F435" s="619">
        <v>0</v>
      </c>
      <c r="G435" s="694">
        <v>3</v>
      </c>
      <c r="H435" s="42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>
        <v>3</v>
      </c>
      <c r="T435" s="255"/>
      <c r="U435" s="255"/>
      <c r="V435" s="282">
        <f>SUM(J435:S435)</f>
        <v>3</v>
      </c>
      <c r="W435" s="216"/>
      <c r="X435" s="224"/>
      <c r="Y435" s="216"/>
      <c r="Z435" s="216"/>
      <c r="AA435" s="213">
        <f t="shared" si="28"/>
        <v>0</v>
      </c>
      <c r="AB435" s="216"/>
    </row>
    <row r="436" spans="3:28" ht="16.5" customHeight="1">
      <c r="C436" s="268">
        <v>490</v>
      </c>
      <c r="D436" s="269"/>
      <c r="E436" s="258">
        <v>13</v>
      </c>
      <c r="F436" s="619">
        <v>4</v>
      </c>
      <c r="G436" s="694">
        <v>11</v>
      </c>
      <c r="H436" s="425"/>
      <c r="I436" s="255"/>
      <c r="J436" s="255"/>
      <c r="K436" s="255"/>
      <c r="M436" s="255"/>
      <c r="N436" s="255"/>
      <c r="O436" s="255"/>
      <c r="P436" s="255"/>
      <c r="Q436" s="255"/>
      <c r="R436" s="255"/>
      <c r="S436" s="255">
        <v>11</v>
      </c>
      <c r="T436" s="255"/>
      <c r="U436" s="255"/>
      <c r="V436" s="282">
        <f>SUM(J436:S436)</f>
        <v>11</v>
      </c>
      <c r="W436" s="216"/>
      <c r="X436" s="224"/>
      <c r="Y436" s="216"/>
      <c r="Z436" s="216"/>
      <c r="AA436" s="213">
        <f t="shared" si="28"/>
        <v>0</v>
      </c>
      <c r="AB436" s="216"/>
    </row>
    <row r="437" spans="3:28" ht="16.5" customHeight="1">
      <c r="C437" s="268">
        <v>684</v>
      </c>
      <c r="D437" s="269"/>
      <c r="E437" s="258">
        <v>3</v>
      </c>
      <c r="F437" s="619">
        <v>3</v>
      </c>
      <c r="G437" s="694">
        <v>3</v>
      </c>
      <c r="H437" s="42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>
        <v>3</v>
      </c>
      <c r="T437" s="255"/>
      <c r="U437" s="255"/>
      <c r="V437" s="282">
        <f>SUM(J437:S437)</f>
        <v>3</v>
      </c>
      <c r="W437" s="216"/>
      <c r="X437" s="224"/>
      <c r="Y437" s="216"/>
      <c r="Z437" s="216"/>
      <c r="AA437" s="213">
        <f t="shared" si="28"/>
        <v>0</v>
      </c>
      <c r="AB437" s="216"/>
    </row>
    <row r="438" spans="3:28" ht="16.5" customHeight="1">
      <c r="C438" s="268">
        <v>687</v>
      </c>
      <c r="D438" s="269"/>
      <c r="E438" s="258">
        <v>3</v>
      </c>
      <c r="F438" s="619">
        <v>2</v>
      </c>
      <c r="G438" s="694">
        <v>4</v>
      </c>
      <c r="H438" s="425"/>
      <c r="I438" s="255"/>
      <c r="J438" s="255"/>
      <c r="K438" s="255"/>
      <c r="M438" s="255"/>
      <c r="N438" s="255"/>
      <c r="O438" s="255"/>
      <c r="P438" s="255"/>
      <c r="Q438" s="255"/>
      <c r="R438" s="255"/>
      <c r="S438" s="255">
        <v>4</v>
      </c>
      <c r="T438" s="255"/>
      <c r="U438" s="255"/>
      <c r="V438" s="282">
        <f>SUM(J438:S438)</f>
        <v>4</v>
      </c>
      <c r="W438" s="216"/>
      <c r="X438" s="224"/>
      <c r="Y438" s="216"/>
      <c r="Z438" s="216"/>
      <c r="AA438" s="213">
        <f t="shared" si="28"/>
        <v>0</v>
      </c>
      <c r="AB438" s="216"/>
    </row>
    <row r="439" spans="3:28" ht="16.5" customHeight="1" hidden="1">
      <c r="C439" s="268"/>
      <c r="D439" s="269"/>
      <c r="E439" s="258"/>
      <c r="F439" s="619"/>
      <c r="G439" s="694"/>
      <c r="H439" s="42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82"/>
      <c r="W439" s="216">
        <f>V439-G439</f>
        <v>0</v>
      </c>
      <c r="X439" s="224"/>
      <c r="Y439" s="216"/>
      <c r="Z439" s="216"/>
      <c r="AB439" s="216"/>
    </row>
    <row r="440" spans="3:28" ht="16.5" customHeight="1" hidden="1">
      <c r="C440" s="268"/>
      <c r="D440" s="269"/>
      <c r="E440" s="258"/>
      <c r="F440" s="259"/>
      <c r="G440" s="259"/>
      <c r="H440" s="260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  <c r="T440" s="416"/>
      <c r="U440" s="416"/>
      <c r="V440" s="282"/>
      <c r="W440" s="216">
        <f>V440-G440</f>
        <v>0</v>
      </c>
      <c r="X440" s="224"/>
      <c r="Y440" s="216"/>
      <c r="Z440" s="216"/>
      <c r="AB440" s="216"/>
    </row>
    <row r="441" spans="3:28" ht="16.5" customHeight="1" thickBot="1">
      <c r="C441" s="410"/>
      <c r="D441" s="271"/>
      <c r="E441" s="272"/>
      <c r="F441" s="695"/>
      <c r="G441" s="697"/>
      <c r="H441" s="393"/>
      <c r="I441" s="416"/>
      <c r="J441" s="275"/>
      <c r="K441" s="275"/>
      <c r="L441" s="275"/>
      <c r="M441" s="275"/>
      <c r="N441" s="275"/>
      <c r="O441" s="275"/>
      <c r="P441" s="275"/>
      <c r="Q441" s="275"/>
      <c r="R441" s="275"/>
      <c r="S441" s="275"/>
      <c r="T441" s="275"/>
      <c r="U441" s="412"/>
      <c r="V441" s="287"/>
      <c r="W441" s="216">
        <f>V441-G441</f>
        <v>0</v>
      </c>
      <c r="X441" s="224"/>
      <c r="Y441" s="216"/>
      <c r="Z441" s="216"/>
      <c r="AB441" s="216"/>
    </row>
    <row r="442" spans="2:28" ht="16.5" customHeight="1">
      <c r="B442" s="209" t="s">
        <v>128</v>
      </c>
      <c r="C442" s="250"/>
      <c r="D442" s="277"/>
      <c r="E442" s="278">
        <f>SUM(E419:E441)+E451</f>
        <v>207</v>
      </c>
      <c r="F442" s="224">
        <f>SUM(F419:F441)+F451</f>
        <v>127</v>
      </c>
      <c r="G442" s="224">
        <f>SUM(G419:G441)+G451</f>
        <v>211</v>
      </c>
      <c r="H442" s="279">
        <f>SUM(H419:H441)+H451</f>
        <v>4</v>
      </c>
      <c r="I442" s="297"/>
      <c r="J442" s="576">
        <f>SUM(J419:J441)</f>
        <v>24</v>
      </c>
      <c r="K442" s="576"/>
      <c r="L442" s="576"/>
      <c r="M442" s="576">
        <f>SUM(M419:M441)</f>
        <v>3</v>
      </c>
      <c r="N442" s="576"/>
      <c r="O442" s="576">
        <f>SUM(O419:O441)</f>
        <v>21</v>
      </c>
      <c r="P442" s="576"/>
      <c r="Q442" s="576">
        <f>SUM(Q419:Q441)</f>
        <v>20</v>
      </c>
      <c r="R442" s="576">
        <f>SUM(R419:R441)</f>
        <v>13</v>
      </c>
      <c r="S442" s="576">
        <f>SUM(S419:S441)+S451</f>
        <v>130</v>
      </c>
      <c r="T442" s="576"/>
      <c r="U442" s="763"/>
      <c r="V442" s="281">
        <f>SUM(J442:U442)</f>
        <v>211</v>
      </c>
      <c r="W442" s="216"/>
      <c r="X442" s="224"/>
      <c r="Y442" s="216"/>
      <c r="Z442" s="216"/>
      <c r="AB442" s="216"/>
    </row>
    <row r="443" spans="2:28" ht="16.5" customHeight="1">
      <c r="B443" s="209" t="s">
        <v>129</v>
      </c>
      <c r="C443" s="250"/>
      <c r="D443" s="277"/>
      <c r="E443" s="278">
        <f>+E444-E442</f>
        <v>42</v>
      </c>
      <c r="F443" s="224">
        <f>+F444-F442</f>
        <v>122</v>
      </c>
      <c r="G443" s="224">
        <f>+G444-G442</f>
        <v>38</v>
      </c>
      <c r="H443" s="279"/>
      <c r="I443" s="256"/>
      <c r="J443" s="524"/>
      <c r="K443" s="524"/>
      <c r="L443" s="524"/>
      <c r="M443" s="524">
        <f>M442*0.185</f>
        <v>1</v>
      </c>
      <c r="N443" s="524"/>
      <c r="O443" s="524"/>
      <c r="P443" s="524"/>
      <c r="Q443" s="524">
        <v>11</v>
      </c>
      <c r="R443" s="524">
        <f>R442*0.185</f>
        <v>2</v>
      </c>
      <c r="S443" s="524">
        <f>S442*0.185</f>
        <v>24</v>
      </c>
      <c r="T443" s="524"/>
      <c r="U443" s="524"/>
      <c r="V443" s="282">
        <f>SUM(J443:U443)</f>
        <v>38</v>
      </c>
      <c r="W443" s="459">
        <f>V443-G443</f>
        <v>0</v>
      </c>
      <c r="X443" s="224"/>
      <c r="Y443" s="216"/>
      <c r="Z443" s="216"/>
      <c r="AB443" s="216"/>
    </row>
    <row r="444" spans="2:28" ht="16.5" customHeight="1" thickBot="1">
      <c r="B444" s="209" t="s">
        <v>28</v>
      </c>
      <c r="C444" s="250"/>
      <c r="D444" s="277"/>
      <c r="E444" s="283">
        <f>MAX(D442:G442)*0.18+MAX(D442:G442)</f>
        <v>249</v>
      </c>
      <c r="F444" s="284">
        <f>MAX(E442:H442)*0.18+MAX(E442:G442)</f>
        <v>249</v>
      </c>
      <c r="G444" s="284">
        <f>MAX(E442:H442)*0.18+MAX(E442:G442)</f>
        <v>249</v>
      </c>
      <c r="H444" s="285"/>
      <c r="I444" s="286"/>
      <c r="J444" s="450">
        <f>SUM(J442:J443)</f>
        <v>24</v>
      </c>
      <c r="K444" s="450"/>
      <c r="L444" s="450"/>
      <c r="M444" s="450">
        <f>SUM(M442:M443)</f>
        <v>4</v>
      </c>
      <c r="N444" s="450"/>
      <c r="O444" s="450">
        <f>SUM(O442:O443)</f>
        <v>21</v>
      </c>
      <c r="P444" s="450"/>
      <c r="Q444" s="450">
        <f>SUM(Q442:Q443)</f>
        <v>31</v>
      </c>
      <c r="R444" s="450">
        <f>SUM(R442:R443)</f>
        <v>15</v>
      </c>
      <c r="S444" s="450">
        <f>SUM(S442:S443)</f>
        <v>154</v>
      </c>
      <c r="T444" s="450"/>
      <c r="U444" s="449"/>
      <c r="V444" s="287">
        <f>SUM(J444:U444)</f>
        <v>249</v>
      </c>
      <c r="W444" s="459">
        <f>V444-G444</f>
        <v>0</v>
      </c>
      <c r="X444" s="224"/>
      <c r="Y444" s="216"/>
      <c r="Z444" s="216"/>
      <c r="AB444" s="216"/>
    </row>
    <row r="445" spans="2:28" ht="16.5" customHeight="1">
      <c r="B445" s="209" t="s">
        <v>130</v>
      </c>
      <c r="C445" s="262"/>
      <c r="D445" s="224"/>
      <c r="E445" s="224"/>
      <c r="F445" s="224"/>
      <c r="G445" s="224"/>
      <c r="H445" s="224"/>
      <c r="I445" s="256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1452">
        <f>V443/V442</f>
        <v>0.18</v>
      </c>
      <c r="W445" s="216"/>
      <c r="X445" s="214"/>
      <c r="Y445" s="216"/>
      <c r="Z445" s="216"/>
      <c r="AB445" s="216"/>
    </row>
    <row r="446" spans="2:9" ht="16.5" customHeight="1">
      <c r="B446" s="209"/>
      <c r="C446" s="262"/>
      <c r="D446" s="224"/>
      <c r="E446" s="224"/>
      <c r="F446" s="224"/>
      <c r="G446" s="224"/>
      <c r="H446" s="224"/>
      <c r="I446" s="256"/>
    </row>
    <row r="447" spans="2:9" ht="16.5" customHeight="1" thickBot="1">
      <c r="B447" s="209" t="s">
        <v>193</v>
      </c>
      <c r="C447" s="262"/>
      <c r="D447" s="224"/>
      <c r="E447" s="224"/>
      <c r="F447" s="224"/>
      <c r="G447" s="224"/>
      <c r="H447" s="224"/>
      <c r="I447" s="256"/>
    </row>
    <row r="448" spans="2:26" ht="16.5" customHeight="1" thickBot="1">
      <c r="B448" s="1537" t="s">
        <v>134</v>
      </c>
      <c r="C448" s="1538"/>
      <c r="D448" s="1538"/>
      <c r="E448" s="1538"/>
      <c r="F448" s="1538"/>
      <c r="G448" s="1538"/>
      <c r="H448" s="1538"/>
      <c r="I448" s="1538"/>
      <c r="J448" s="1538"/>
      <c r="K448" s="1538"/>
      <c r="L448" s="1538"/>
      <c r="M448" s="1538"/>
      <c r="N448" s="1538"/>
      <c r="O448" s="1538"/>
      <c r="P448" s="1538"/>
      <c r="Q448" s="1538"/>
      <c r="R448" s="1538"/>
      <c r="S448" s="1538"/>
      <c r="T448" s="1538"/>
      <c r="U448" s="1538"/>
      <c r="V448" s="1539"/>
      <c r="W448" s="209"/>
      <c r="X448" s="209"/>
      <c r="Y448" s="209"/>
      <c r="Z448" s="209"/>
    </row>
    <row r="449" spans="2:26" ht="16.5" customHeight="1" thickBot="1">
      <c r="B449" s="225"/>
      <c r="C449" s="226"/>
      <c r="D449" s="296"/>
      <c r="E449" s="1504" t="s">
        <v>86</v>
      </c>
      <c r="F449" s="1505"/>
      <c r="G449" s="1505"/>
      <c r="H449" s="1506"/>
      <c r="I449" s="297"/>
      <c r="J449" s="1540" t="s">
        <v>121</v>
      </c>
      <c r="K449" s="1541"/>
      <c r="L449" s="1541"/>
      <c r="M449" s="1541"/>
      <c r="N449" s="1541"/>
      <c r="O449" s="1541"/>
      <c r="P449" s="1541"/>
      <c r="Q449" s="1541"/>
      <c r="R449" s="1541"/>
      <c r="S449" s="1541"/>
      <c r="T449" s="1541"/>
      <c r="U449" s="1541"/>
      <c r="V449" s="1542"/>
      <c r="W449" s="236"/>
      <c r="X449" s="236"/>
      <c r="Y449" s="240"/>
      <c r="Z449" s="236"/>
    </row>
    <row r="450" spans="2:28" ht="16.5" customHeight="1" thickBot="1">
      <c r="B450" s="209"/>
      <c r="C450" s="231" t="s">
        <v>135</v>
      </c>
      <c r="D450" s="300"/>
      <c r="E450" s="233" t="s">
        <v>88</v>
      </c>
      <c r="F450" s="234" t="s">
        <v>89</v>
      </c>
      <c r="G450" s="234" t="s">
        <v>90</v>
      </c>
      <c r="H450" s="235" t="s">
        <v>91</v>
      </c>
      <c r="I450" s="301" t="s">
        <v>51</v>
      </c>
      <c r="J450" s="402"/>
      <c r="K450" s="238"/>
      <c r="L450" s="238"/>
      <c r="M450" s="238"/>
      <c r="N450" s="238"/>
      <c r="O450" s="238"/>
      <c r="P450" s="238"/>
      <c r="Q450" s="238"/>
      <c r="R450" s="238"/>
      <c r="S450" s="238" t="s">
        <v>68</v>
      </c>
      <c r="T450" s="238"/>
      <c r="U450" s="238"/>
      <c r="V450" s="302" t="s">
        <v>73</v>
      </c>
      <c r="W450" s="216"/>
      <c r="X450" s="214"/>
      <c r="Y450" s="216"/>
      <c r="Z450" s="216"/>
      <c r="AB450" s="216"/>
    </row>
    <row r="451" spans="3:28" ht="16.5" customHeight="1">
      <c r="C451" s="303" t="s">
        <v>155</v>
      </c>
      <c r="D451" s="254" t="s">
        <v>137</v>
      </c>
      <c r="E451" s="258">
        <v>0</v>
      </c>
      <c r="F451" s="619">
        <v>2</v>
      </c>
      <c r="G451" s="253">
        <v>2</v>
      </c>
      <c r="H451" s="425">
        <v>0</v>
      </c>
      <c r="I451" s="280"/>
      <c r="J451" s="440"/>
      <c r="K451" s="441"/>
      <c r="L451" s="441"/>
      <c r="M451" s="441"/>
      <c r="N451" s="441"/>
      <c r="O451" s="441"/>
      <c r="P451" s="441"/>
      <c r="Q451" s="441"/>
      <c r="R451" s="441"/>
      <c r="S451" s="441">
        <v>2</v>
      </c>
      <c r="T451" s="441"/>
      <c r="U451" s="441"/>
      <c r="V451" s="442">
        <f>SUM(J451:U451)</f>
        <v>2</v>
      </c>
      <c r="W451" s="216"/>
      <c r="X451" s="214"/>
      <c r="Y451" s="216"/>
      <c r="Z451" s="216"/>
      <c r="AB451" s="216"/>
    </row>
    <row r="452" spans="3:28" ht="16.5" customHeight="1" thickBot="1">
      <c r="C452" s="309" t="s">
        <v>155</v>
      </c>
      <c r="D452" s="274" t="s">
        <v>194</v>
      </c>
      <c r="E452" s="272">
        <v>0</v>
      </c>
      <c r="F452" s="695">
        <v>2</v>
      </c>
      <c r="G452" s="273">
        <v>2</v>
      </c>
      <c r="H452" s="393">
        <v>0</v>
      </c>
      <c r="I452" s="275"/>
      <c r="J452" s="443"/>
      <c r="K452" s="444"/>
      <c r="L452" s="444"/>
      <c r="M452" s="444"/>
      <c r="N452" s="444"/>
      <c r="O452" s="444"/>
      <c r="P452" s="444"/>
      <c r="Q452" s="444"/>
      <c r="R452" s="444"/>
      <c r="S452" s="444"/>
      <c r="T452" s="444"/>
      <c r="U452" s="444"/>
      <c r="V452" s="445">
        <f>SUM(S452:U452)</f>
        <v>0</v>
      </c>
      <c r="W452" s="216"/>
      <c r="X452" s="214"/>
      <c r="Y452" s="216"/>
      <c r="Z452" s="216"/>
      <c r="AB452" s="216"/>
    </row>
    <row r="453" spans="3:28" ht="16.5" customHeight="1" hidden="1">
      <c r="C453" s="262"/>
      <c r="D453" s="224"/>
      <c r="E453" s="278"/>
      <c r="F453" s="224"/>
      <c r="G453" s="224"/>
      <c r="H453" s="224"/>
      <c r="I453" s="256"/>
      <c r="J453" s="391"/>
      <c r="K453" s="256"/>
      <c r="L453" s="256"/>
      <c r="M453" s="256"/>
      <c r="N453" s="256"/>
      <c r="O453" s="256"/>
      <c r="P453" s="256"/>
      <c r="Q453" s="256"/>
      <c r="R453" s="256"/>
      <c r="S453" s="256"/>
      <c r="T453" s="256"/>
      <c r="U453" s="256"/>
      <c r="V453" s="547"/>
      <c r="W453" s="216"/>
      <c r="X453" s="214"/>
      <c r="Y453" s="216"/>
      <c r="Z453" s="216"/>
      <c r="AB453" s="216"/>
    </row>
    <row r="454" spans="2:28" ht="16.5" customHeight="1" thickBot="1">
      <c r="B454" s="315" t="s">
        <v>307</v>
      </c>
      <c r="C454" s="262"/>
      <c r="D454" s="224"/>
      <c r="E454" s="283">
        <f>SUM(E451:E453)</f>
        <v>0</v>
      </c>
      <c r="F454" s="284">
        <f>SUM(F451:F453)</f>
        <v>4</v>
      </c>
      <c r="G454" s="284">
        <f>SUM(G451:G453)</f>
        <v>4</v>
      </c>
      <c r="H454" s="284">
        <f>SUM(H451:H453)</f>
        <v>0</v>
      </c>
      <c r="I454" s="286"/>
      <c r="J454" s="316"/>
      <c r="K454" s="286"/>
      <c r="L454" s="286"/>
      <c r="M454" s="286"/>
      <c r="N454" s="286"/>
      <c r="O454" s="286"/>
      <c r="P454" s="286"/>
      <c r="Q454" s="286"/>
      <c r="R454" s="286"/>
      <c r="S454" s="286">
        <f>SUM(S451:S452)</f>
        <v>2</v>
      </c>
      <c r="T454" s="286"/>
      <c r="U454" s="286"/>
      <c r="V454" s="394">
        <f>SUM(S454:U454)</f>
        <v>2</v>
      </c>
      <c r="W454" s="216"/>
      <c r="X454" s="214"/>
      <c r="Y454" s="216"/>
      <c r="Z454" s="216"/>
      <c r="AB454" s="216"/>
    </row>
    <row r="456" spans="2:3" ht="16.5" customHeight="1">
      <c r="B456" s="225" t="s">
        <v>78</v>
      </c>
      <c r="C456" s="262"/>
    </row>
    <row r="457" spans="2:3" ht="16.5" customHeight="1">
      <c r="B457" s="452" t="s">
        <v>356</v>
      </c>
      <c r="C457" s="262"/>
    </row>
    <row r="458" spans="2:3" ht="16.5" customHeight="1">
      <c r="B458" s="452" t="s">
        <v>359</v>
      </c>
      <c r="C458" s="262"/>
    </row>
    <row r="459" spans="2:3" ht="16.5" customHeight="1" hidden="1">
      <c r="B459" s="511" t="s">
        <v>316</v>
      </c>
      <c r="C459" s="262"/>
    </row>
    <row r="460" spans="2:3" ht="16.5" customHeight="1" hidden="1">
      <c r="B460" s="452" t="s">
        <v>179</v>
      </c>
      <c r="C460" s="262"/>
    </row>
    <row r="461" spans="2:3" ht="16.5" customHeight="1">
      <c r="B461" s="452"/>
      <c r="C461" s="262"/>
    </row>
    <row r="462" spans="2:3" ht="16.5" customHeight="1" hidden="1">
      <c r="B462" s="511" t="s">
        <v>195</v>
      </c>
      <c r="C462" s="262"/>
    </row>
    <row r="463" spans="2:3" ht="16.5" customHeight="1">
      <c r="B463" s="511"/>
      <c r="C463" s="262"/>
    </row>
    <row r="464" spans="2:26" ht="16.5" customHeight="1">
      <c r="B464" s="384" t="s">
        <v>118</v>
      </c>
      <c r="C464" s="315"/>
      <c r="D464" s="211"/>
      <c r="E464" s="211"/>
      <c r="F464" s="211"/>
      <c r="G464" s="211"/>
      <c r="H464" s="211"/>
      <c r="I464" s="212"/>
      <c r="J464" s="212"/>
      <c r="K464" s="212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1"/>
      <c r="Z464" s="212"/>
    </row>
    <row r="465" spans="2:26" ht="16.5" customHeight="1">
      <c r="B465" s="209" t="s">
        <v>119</v>
      </c>
      <c r="C465" s="210"/>
      <c r="D465" s="211"/>
      <c r="E465" s="211"/>
      <c r="F465" s="211"/>
      <c r="G465" s="211"/>
      <c r="H465" s="211"/>
      <c r="I465" s="212"/>
      <c r="J465" s="212"/>
      <c r="K465" s="212"/>
      <c r="L465" s="212"/>
      <c r="M465" s="212"/>
      <c r="N465" s="212"/>
      <c r="O465" s="212"/>
      <c r="P465" s="212"/>
      <c r="Q465" s="212"/>
      <c r="R465" s="212"/>
      <c r="S465" s="212"/>
      <c r="T465" s="212"/>
      <c r="U465" s="212"/>
      <c r="V465" s="212"/>
      <c r="W465" s="212"/>
      <c r="X465" s="212"/>
      <c r="Y465" s="211"/>
      <c r="Z465" s="212"/>
    </row>
    <row r="467" spans="2:26" ht="16.5" customHeight="1">
      <c r="B467" s="209" t="s">
        <v>196</v>
      </c>
      <c r="N467" s="396"/>
      <c r="O467" s="396"/>
      <c r="P467" s="396"/>
      <c r="Q467" s="396"/>
      <c r="R467" s="396"/>
      <c r="S467" s="396"/>
      <c r="T467" s="396"/>
      <c r="U467" s="396"/>
      <c r="V467" s="396"/>
      <c r="W467" s="396"/>
      <c r="X467" s="396"/>
      <c r="Y467" s="397"/>
      <c r="Z467" s="396"/>
    </row>
    <row r="468" spans="10:22" ht="16.5" customHeight="1">
      <c r="J468" s="662">
        <v>11</v>
      </c>
      <c r="K468" s="662">
        <v>17</v>
      </c>
      <c r="L468" s="662">
        <v>13</v>
      </c>
      <c r="M468" s="662">
        <v>1</v>
      </c>
      <c r="N468" s="662">
        <v>2</v>
      </c>
      <c r="O468" s="662">
        <v>35</v>
      </c>
      <c r="P468" s="662">
        <v>168</v>
      </c>
      <c r="Q468" s="662">
        <v>1</v>
      </c>
      <c r="R468" s="662">
        <v>6</v>
      </c>
      <c r="S468" s="662"/>
      <c r="T468" s="662"/>
      <c r="U468" s="662"/>
      <c r="V468" s="662">
        <f>SUM(J468:U468)</f>
        <v>254</v>
      </c>
    </row>
    <row r="469" spans="2:22" ht="16.5" customHeight="1" thickBot="1">
      <c r="B469" s="209" t="s">
        <v>222</v>
      </c>
      <c r="H469" s="219"/>
      <c r="J469" s="219">
        <v>13</v>
      </c>
      <c r="K469" s="219">
        <v>11</v>
      </c>
      <c r="L469" s="219"/>
      <c r="M469" s="219"/>
      <c r="N469" s="219">
        <v>11</v>
      </c>
      <c r="O469" s="219">
        <v>11</v>
      </c>
      <c r="P469" s="219">
        <v>169</v>
      </c>
      <c r="Q469" s="219"/>
      <c r="R469" s="662">
        <v>8</v>
      </c>
      <c r="S469" s="219"/>
      <c r="T469" s="219"/>
      <c r="U469" s="219"/>
      <c r="V469" s="219">
        <f>SUM(J469:U469)</f>
        <v>223</v>
      </c>
    </row>
    <row r="470" spans="3:22" ht="16.5" customHeight="1" thickBot="1">
      <c r="C470" s="226"/>
      <c r="D470" s="296"/>
      <c r="E470" s="1504" t="s">
        <v>86</v>
      </c>
      <c r="F470" s="1505"/>
      <c r="G470" s="1505"/>
      <c r="H470" s="1506"/>
      <c r="I470" s="297"/>
      <c r="J470" s="1540" t="s">
        <v>121</v>
      </c>
      <c r="K470" s="1541"/>
      <c r="L470" s="1541"/>
      <c r="M470" s="1541"/>
      <c r="N470" s="1541"/>
      <c r="O470" s="1541"/>
      <c r="P470" s="1541"/>
      <c r="Q470" s="1541"/>
      <c r="R470" s="1541"/>
      <c r="S470" s="1541"/>
      <c r="T470" s="1541"/>
      <c r="U470" s="1541"/>
      <c r="V470" s="1542"/>
    </row>
    <row r="471" spans="2:28" ht="16.5" customHeight="1" thickBot="1">
      <c r="B471" s="209"/>
      <c r="C471" s="231" t="s">
        <v>135</v>
      </c>
      <c r="D471" s="300"/>
      <c r="E471" s="434" t="s">
        <v>88</v>
      </c>
      <c r="F471" s="234" t="s">
        <v>89</v>
      </c>
      <c r="G471" s="234" t="s">
        <v>90</v>
      </c>
      <c r="H471" s="435" t="s">
        <v>91</v>
      </c>
      <c r="I471" s="301" t="s">
        <v>51</v>
      </c>
      <c r="J471" s="379" t="s">
        <v>52</v>
      </c>
      <c r="K471" s="380" t="s">
        <v>53</v>
      </c>
      <c r="L471" s="380"/>
      <c r="M471" s="238"/>
      <c r="N471" s="238"/>
      <c r="O471" s="238">
        <v>53</v>
      </c>
      <c r="P471" s="238">
        <v>63</v>
      </c>
      <c r="Q471" s="494">
        <v>76</v>
      </c>
      <c r="R471" s="238">
        <v>79</v>
      </c>
      <c r="S471" s="238"/>
      <c r="T471" s="238"/>
      <c r="U471" s="238"/>
      <c r="V471" s="302" t="s">
        <v>73</v>
      </c>
      <c r="W471" s="216"/>
      <c r="X471" s="224"/>
      <c r="Y471" s="216"/>
      <c r="Z471" s="216"/>
      <c r="AB471" s="216"/>
    </row>
    <row r="472" spans="3:28" ht="16.5" customHeight="1">
      <c r="C472" s="578" t="s">
        <v>171</v>
      </c>
      <c r="D472" s="244"/>
      <c r="E472" s="714">
        <v>23</v>
      </c>
      <c r="F472" s="725">
        <v>17</v>
      </c>
      <c r="G472" s="698">
        <v>24</v>
      </c>
      <c r="H472" s="304"/>
      <c r="I472" s="280"/>
      <c r="J472" s="405">
        <v>5</v>
      </c>
      <c r="K472" s="405">
        <v>3</v>
      </c>
      <c r="L472" s="405"/>
      <c r="M472" s="405"/>
      <c r="N472" s="405"/>
      <c r="O472" s="405">
        <v>11</v>
      </c>
      <c r="P472" s="405">
        <v>5</v>
      </c>
      <c r="S472" s="373"/>
      <c r="T472" s="373"/>
      <c r="U472" s="373"/>
      <c r="V472" s="406">
        <f aca="true" t="shared" si="30" ref="V472:V481">SUM(J472:S472)</f>
        <v>24</v>
      </c>
      <c r="W472" s="216"/>
      <c r="X472" s="224">
        <f aca="true" t="shared" si="31" ref="X472:X482">V472-E472</f>
        <v>1</v>
      </c>
      <c r="Y472" s="216"/>
      <c r="Z472" s="216"/>
      <c r="AA472" s="213">
        <f>V472-G472</f>
        <v>0</v>
      </c>
      <c r="AB472" s="216"/>
    </row>
    <row r="473" spans="3:28" ht="16.5" customHeight="1">
      <c r="C473" s="407" t="s">
        <v>164</v>
      </c>
      <c r="D473" s="244"/>
      <c r="E473" s="610">
        <v>27</v>
      </c>
      <c r="F473" s="726">
        <v>17</v>
      </c>
      <c r="G473" s="694">
        <v>32</v>
      </c>
      <c r="H473" s="425">
        <v>7</v>
      </c>
      <c r="I473" s="255"/>
      <c r="J473" s="255"/>
      <c r="K473" s="255"/>
      <c r="L473" s="255"/>
      <c r="M473" s="255"/>
      <c r="N473" s="255"/>
      <c r="O473" s="255"/>
      <c r="P473" s="255">
        <v>32</v>
      </c>
      <c r="Q473" s="255"/>
      <c r="R473" s="255"/>
      <c r="S473" s="255"/>
      <c r="T473" s="255"/>
      <c r="U473" s="390"/>
      <c r="V473" s="282">
        <f t="shared" si="30"/>
        <v>32</v>
      </c>
      <c r="W473" s="216"/>
      <c r="X473" s="224">
        <f t="shared" si="31"/>
        <v>5</v>
      </c>
      <c r="Y473" s="216"/>
      <c r="Z473" s="216"/>
      <c r="AA473" s="213">
        <f aca="true" t="shared" si="32" ref="AA473:AA481">V473-G473</f>
        <v>0</v>
      </c>
      <c r="AB473" s="216"/>
    </row>
    <row r="474" spans="3:28" ht="16.5" customHeight="1">
      <c r="C474" s="407">
        <v>20</v>
      </c>
      <c r="D474" s="244"/>
      <c r="E474" s="610">
        <v>15</v>
      </c>
      <c r="F474" s="726">
        <v>10</v>
      </c>
      <c r="G474" s="694">
        <v>28</v>
      </c>
      <c r="H474" s="425">
        <v>5</v>
      </c>
      <c r="I474" s="255"/>
      <c r="J474" s="255"/>
      <c r="K474" s="255"/>
      <c r="L474" s="255"/>
      <c r="M474" s="255"/>
      <c r="N474" s="255"/>
      <c r="O474" s="255"/>
      <c r="P474" s="255">
        <v>28</v>
      </c>
      <c r="Q474" s="255"/>
      <c r="R474" s="255"/>
      <c r="S474" s="280"/>
      <c r="T474" s="280"/>
      <c r="U474" s="579"/>
      <c r="V474" s="282">
        <f t="shared" si="30"/>
        <v>28</v>
      </c>
      <c r="W474" s="216"/>
      <c r="X474" s="224">
        <f t="shared" si="31"/>
        <v>13</v>
      </c>
      <c r="Y474" s="216"/>
      <c r="Z474" s="216"/>
      <c r="AA474" s="213">
        <f t="shared" si="32"/>
        <v>0</v>
      </c>
      <c r="AB474" s="216"/>
    </row>
    <row r="475" spans="3:28" ht="16.5" customHeight="1">
      <c r="C475" s="407">
        <v>30</v>
      </c>
      <c r="D475" s="244"/>
      <c r="E475" s="610">
        <v>14</v>
      </c>
      <c r="F475" s="726">
        <v>12</v>
      </c>
      <c r="G475" s="694">
        <v>16</v>
      </c>
      <c r="H475" s="425"/>
      <c r="I475" s="255"/>
      <c r="J475" s="255"/>
      <c r="K475" s="255"/>
      <c r="L475" s="255"/>
      <c r="M475" s="255"/>
      <c r="N475" s="255"/>
      <c r="O475" s="255"/>
      <c r="P475" s="255">
        <v>16</v>
      </c>
      <c r="Q475" s="255"/>
      <c r="R475" s="255"/>
      <c r="S475" s="255"/>
      <c r="T475" s="255"/>
      <c r="U475" s="390"/>
      <c r="V475" s="282">
        <f t="shared" si="30"/>
        <v>16</v>
      </c>
      <c r="W475" s="216"/>
      <c r="X475" s="224">
        <f t="shared" si="31"/>
        <v>2</v>
      </c>
      <c r="Y475" s="216"/>
      <c r="Z475" s="216"/>
      <c r="AA475" s="213">
        <f t="shared" si="32"/>
        <v>0</v>
      </c>
      <c r="AB475" s="216"/>
    </row>
    <row r="476" spans="3:28" ht="16.5" customHeight="1">
      <c r="C476" s="407" t="s">
        <v>166</v>
      </c>
      <c r="D476" s="244"/>
      <c r="E476" s="610">
        <v>26</v>
      </c>
      <c r="F476" s="726">
        <v>16</v>
      </c>
      <c r="G476" s="694">
        <v>30</v>
      </c>
      <c r="H476" s="425">
        <v>3</v>
      </c>
      <c r="I476" s="255"/>
      <c r="J476" s="255"/>
      <c r="K476" s="255"/>
      <c r="L476" s="255"/>
      <c r="M476" s="255"/>
      <c r="N476" s="255"/>
      <c r="O476" s="255"/>
      <c r="P476" s="255">
        <v>30</v>
      </c>
      <c r="Q476" s="255"/>
      <c r="R476" s="255"/>
      <c r="S476" s="255"/>
      <c r="T476" s="255"/>
      <c r="U476" s="390"/>
      <c r="V476" s="282">
        <f t="shared" si="30"/>
        <v>30</v>
      </c>
      <c r="W476" s="216"/>
      <c r="X476" s="224">
        <f t="shared" si="31"/>
        <v>4</v>
      </c>
      <c r="Y476" s="216"/>
      <c r="Z476" s="216"/>
      <c r="AA476" s="213">
        <f t="shared" si="32"/>
        <v>0</v>
      </c>
      <c r="AB476" s="216"/>
    </row>
    <row r="477" spans="3:28" ht="16.5" customHeight="1">
      <c r="C477" s="407" t="s">
        <v>174</v>
      </c>
      <c r="D477" s="269"/>
      <c r="E477" s="610">
        <v>13</v>
      </c>
      <c r="F477" s="726">
        <v>3</v>
      </c>
      <c r="G477" s="694">
        <v>10</v>
      </c>
      <c r="H477" s="425"/>
      <c r="I477" s="255"/>
      <c r="J477" s="255"/>
      <c r="K477" s="255"/>
      <c r="L477" s="255"/>
      <c r="M477" s="255"/>
      <c r="N477" s="255"/>
      <c r="O477" s="255"/>
      <c r="P477" s="255">
        <v>10</v>
      </c>
      <c r="Q477" s="255"/>
      <c r="R477" s="255"/>
      <c r="S477" s="416"/>
      <c r="T477" s="416"/>
      <c r="U477" s="575"/>
      <c r="V477" s="282">
        <f t="shared" si="30"/>
        <v>10</v>
      </c>
      <c r="W477" s="216"/>
      <c r="X477" s="224">
        <f t="shared" si="31"/>
        <v>-3</v>
      </c>
      <c r="Y477" s="216"/>
      <c r="Z477" s="216"/>
      <c r="AA477" s="213">
        <f t="shared" si="32"/>
        <v>0</v>
      </c>
      <c r="AB477" s="216"/>
    </row>
    <row r="478" spans="3:28" ht="16.5" customHeight="1">
      <c r="C478" s="407">
        <v>40</v>
      </c>
      <c r="D478" s="269"/>
      <c r="E478" s="610">
        <v>7</v>
      </c>
      <c r="F478" s="726">
        <v>3</v>
      </c>
      <c r="G478" s="694">
        <v>5</v>
      </c>
      <c r="H478" s="425"/>
      <c r="I478" s="255"/>
      <c r="J478" s="255"/>
      <c r="K478" s="255"/>
      <c r="L478" s="255"/>
      <c r="M478" s="255"/>
      <c r="N478" s="255"/>
      <c r="O478" s="255"/>
      <c r="P478" s="255">
        <v>5</v>
      </c>
      <c r="Q478" s="255"/>
      <c r="R478" s="255"/>
      <c r="S478" s="255"/>
      <c r="T478" s="255"/>
      <c r="U478" s="390"/>
      <c r="V478" s="282">
        <f t="shared" si="30"/>
        <v>5</v>
      </c>
      <c r="W478" s="216"/>
      <c r="X478" s="224">
        <f t="shared" si="31"/>
        <v>-2</v>
      </c>
      <c r="Y478" s="216"/>
      <c r="Z478" s="216"/>
      <c r="AA478" s="213">
        <f t="shared" si="32"/>
        <v>0</v>
      </c>
      <c r="AB478" s="216"/>
    </row>
    <row r="479" spans="3:28" ht="16.5" customHeight="1">
      <c r="C479" s="407">
        <v>42</v>
      </c>
      <c r="D479" s="269"/>
      <c r="E479" s="610">
        <v>9</v>
      </c>
      <c r="F479" s="726">
        <v>5</v>
      </c>
      <c r="G479" s="694">
        <v>7</v>
      </c>
      <c r="H479" s="425"/>
      <c r="I479" s="255"/>
      <c r="J479" s="255"/>
      <c r="K479" s="255"/>
      <c r="L479" s="255"/>
      <c r="M479" s="255"/>
      <c r="N479" s="255"/>
      <c r="O479" s="255"/>
      <c r="P479" s="255">
        <v>4</v>
      </c>
      <c r="Q479" s="269">
        <v>2</v>
      </c>
      <c r="R479" s="255">
        <v>1</v>
      </c>
      <c r="S479" s="256"/>
      <c r="T479" s="256"/>
      <c r="U479" s="577"/>
      <c r="V479" s="282">
        <f t="shared" si="30"/>
        <v>7</v>
      </c>
      <c r="W479" s="216"/>
      <c r="X479" s="224">
        <f t="shared" si="31"/>
        <v>-2</v>
      </c>
      <c r="Y479" s="216"/>
      <c r="Z479" s="216"/>
      <c r="AA479" s="213">
        <f t="shared" si="32"/>
        <v>0</v>
      </c>
      <c r="AB479" s="216"/>
    </row>
    <row r="480" spans="3:28" ht="16.5" customHeight="1">
      <c r="C480" s="407">
        <v>68</v>
      </c>
      <c r="D480" s="269"/>
      <c r="E480" s="610">
        <v>11</v>
      </c>
      <c r="F480" s="726">
        <v>4</v>
      </c>
      <c r="G480" s="694">
        <v>7</v>
      </c>
      <c r="H480" s="425"/>
      <c r="I480" s="255"/>
      <c r="J480" s="255"/>
      <c r="K480" s="255"/>
      <c r="L480" s="255"/>
      <c r="M480" s="255"/>
      <c r="N480" s="255"/>
      <c r="O480" s="255"/>
      <c r="P480" s="255"/>
      <c r="Q480" s="255">
        <v>3</v>
      </c>
      <c r="R480" s="255">
        <v>4</v>
      </c>
      <c r="S480" s="255"/>
      <c r="T480" s="255"/>
      <c r="U480" s="390"/>
      <c r="V480" s="282">
        <f t="shared" si="30"/>
        <v>7</v>
      </c>
      <c r="W480" s="216"/>
      <c r="X480" s="224">
        <f t="shared" si="31"/>
        <v>-4</v>
      </c>
      <c r="Y480" s="216"/>
      <c r="Z480" s="216"/>
      <c r="AA480" s="213">
        <f t="shared" si="32"/>
        <v>0</v>
      </c>
      <c r="AB480" s="216"/>
    </row>
    <row r="481" spans="3:28" ht="16.5" customHeight="1">
      <c r="C481" s="407" t="s">
        <v>197</v>
      </c>
      <c r="D481" s="269"/>
      <c r="E481" s="610">
        <v>6</v>
      </c>
      <c r="F481" s="726">
        <v>1</v>
      </c>
      <c r="G481" s="694">
        <v>2</v>
      </c>
      <c r="H481" s="425"/>
      <c r="I481" s="255"/>
      <c r="J481" s="255"/>
      <c r="K481" s="255"/>
      <c r="L481" s="255"/>
      <c r="M481" s="255"/>
      <c r="N481" s="255"/>
      <c r="O481" s="255"/>
      <c r="P481" s="255"/>
      <c r="Q481" s="856">
        <v>2</v>
      </c>
      <c r="R481" s="856"/>
      <c r="S481" s="256"/>
      <c r="T481" s="256"/>
      <c r="U481" s="577"/>
      <c r="V481" s="282">
        <f t="shared" si="30"/>
        <v>2</v>
      </c>
      <c r="W481" s="216"/>
      <c r="X481" s="224">
        <f t="shared" si="31"/>
        <v>-4</v>
      </c>
      <c r="Y481" s="216"/>
      <c r="Z481" s="216"/>
      <c r="AA481" s="213">
        <f t="shared" si="32"/>
        <v>0</v>
      </c>
      <c r="AB481" s="216"/>
    </row>
    <row r="482" spans="3:28" ht="16.5" customHeight="1" hidden="1">
      <c r="C482" s="407"/>
      <c r="D482" s="269"/>
      <c r="E482" s="610"/>
      <c r="F482" s="726"/>
      <c r="G482" s="694"/>
      <c r="H482" s="42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416"/>
      <c r="T482" s="416"/>
      <c r="U482" s="575"/>
      <c r="V482" s="282"/>
      <c r="W482" s="216"/>
      <c r="X482" s="224">
        <f t="shared" si="31"/>
        <v>0</v>
      </c>
      <c r="Y482" s="216"/>
      <c r="Z482" s="216"/>
      <c r="AB482" s="216"/>
    </row>
    <row r="483" spans="3:28" ht="16.5" customHeight="1" hidden="1">
      <c r="C483" s="268"/>
      <c r="D483" s="269"/>
      <c r="E483" s="610"/>
      <c r="F483" s="726"/>
      <c r="G483" s="694"/>
      <c r="H483" s="425"/>
      <c r="I483" s="416"/>
      <c r="J483" s="416"/>
      <c r="K483" s="416"/>
      <c r="L483" s="416"/>
      <c r="M483" s="416"/>
      <c r="N483" s="416"/>
      <c r="O483" s="416"/>
      <c r="P483" s="416"/>
      <c r="Q483" s="255"/>
      <c r="R483" s="255"/>
      <c r="S483" s="416"/>
      <c r="T483" s="416"/>
      <c r="U483" s="575"/>
      <c r="V483" s="282"/>
      <c r="W483" s="216"/>
      <c r="X483" s="224"/>
      <c r="Y483" s="216"/>
      <c r="Z483" s="216"/>
      <c r="AB483" s="216"/>
    </row>
    <row r="484" spans="3:28" ht="16.5" customHeight="1" thickBot="1">
      <c r="C484" s="410"/>
      <c r="D484" s="271"/>
      <c r="E484" s="722"/>
      <c r="F484" s="727"/>
      <c r="G484" s="697"/>
      <c r="H484" s="393"/>
      <c r="I484" s="416"/>
      <c r="J484" s="275"/>
      <c r="K484" s="275"/>
      <c r="L484" s="275"/>
      <c r="M484" s="275"/>
      <c r="N484" s="275"/>
      <c r="O484" s="275"/>
      <c r="P484" s="275"/>
      <c r="Q484" s="286"/>
      <c r="R484" s="286"/>
      <c r="S484" s="275"/>
      <c r="T484" s="275"/>
      <c r="U484" s="412"/>
      <c r="V484" s="287"/>
      <c r="W484" s="216"/>
      <c r="X484" s="224"/>
      <c r="Y484" s="216"/>
      <c r="Z484" s="216"/>
      <c r="AB484" s="216"/>
    </row>
    <row r="485" spans="2:28" ht="16.5" customHeight="1">
      <c r="B485" s="209" t="s">
        <v>128</v>
      </c>
      <c r="C485" s="250"/>
      <c r="D485" s="277"/>
      <c r="E485" s="385">
        <f>SUM(E472:E484)</f>
        <v>151</v>
      </c>
      <c r="F485" s="386">
        <f>SUM(F472:F484)</f>
        <v>88</v>
      </c>
      <c r="G485" s="386">
        <f>SUM(G472:G484)</f>
        <v>161</v>
      </c>
      <c r="H485" s="387">
        <f>SUM(H472:H484)+H500</f>
        <v>15</v>
      </c>
      <c r="I485" s="297"/>
      <c r="J485" s="438">
        <f>SUM(J472:J484)</f>
        <v>5</v>
      </c>
      <c r="K485" s="438">
        <f>SUM(K472:K484)</f>
        <v>3</v>
      </c>
      <c r="L485" s="438">
        <f>SUM(L472:L484)</f>
        <v>0</v>
      </c>
      <c r="M485" s="438">
        <f>SUM(M472:M484)</f>
        <v>0</v>
      </c>
      <c r="N485" s="438">
        <f>SUM(N472:N484)+O500</f>
        <v>0</v>
      </c>
      <c r="O485" s="438">
        <f>SUM(O472:O484)</f>
        <v>11</v>
      </c>
      <c r="P485" s="438">
        <f>SUM(P472:P484)</f>
        <v>130</v>
      </c>
      <c r="Q485" s="333">
        <f>SUM(Q472:Q484)</f>
        <v>7</v>
      </c>
      <c r="R485" s="438">
        <f>SUM(R472:R484)</f>
        <v>5</v>
      </c>
      <c r="S485" s="256"/>
      <c r="T485" s="256"/>
      <c r="U485" s="577"/>
      <c r="V485" s="281">
        <f>SUM(J485:S485)</f>
        <v>161</v>
      </c>
      <c r="W485" s="216"/>
      <c r="X485" s="224"/>
      <c r="Y485" s="216"/>
      <c r="Z485" s="216"/>
      <c r="AB485" s="216"/>
    </row>
    <row r="486" spans="2:28" ht="16.5" customHeight="1">
      <c r="B486" s="209" t="s">
        <v>129</v>
      </c>
      <c r="C486" s="250"/>
      <c r="D486" s="277"/>
      <c r="E486" s="278">
        <f>+E487-E485</f>
        <v>39</v>
      </c>
      <c r="F486" s="224">
        <f>+F487-F485</f>
        <v>102</v>
      </c>
      <c r="G486" s="224">
        <f>+G487-G485</f>
        <v>29</v>
      </c>
      <c r="H486" s="279"/>
      <c r="I486" s="256"/>
      <c r="J486" s="255"/>
      <c r="K486" s="255">
        <f>K485*0.185</f>
        <v>1</v>
      </c>
      <c r="L486" s="255">
        <f>L485*0.19</f>
        <v>0</v>
      </c>
      <c r="M486" s="255">
        <f>M485*0.19</f>
        <v>0</v>
      </c>
      <c r="N486" s="255">
        <f>N485*0.185</f>
        <v>0</v>
      </c>
      <c r="O486" s="255"/>
      <c r="P486" s="255">
        <f>P485*0.185</f>
        <v>24</v>
      </c>
      <c r="Q486" s="269">
        <v>4</v>
      </c>
      <c r="R486" s="255"/>
      <c r="S486" s="255"/>
      <c r="T486" s="255"/>
      <c r="U486" s="390"/>
      <c r="V486" s="282">
        <f>SUM(J486:S486)</f>
        <v>29</v>
      </c>
      <c r="W486" s="216"/>
      <c r="X486" s="224"/>
      <c r="Y486" s="216"/>
      <c r="Z486" s="216"/>
      <c r="AB486" s="216"/>
    </row>
    <row r="487" spans="2:28" ht="16.5" customHeight="1" thickBot="1">
      <c r="B487" s="209" t="s">
        <v>28</v>
      </c>
      <c r="C487" s="250"/>
      <c r="D487" s="277"/>
      <c r="E487" s="283">
        <f>MAX(E485:G485)*0.18+MAX(E485:G485)</f>
        <v>190</v>
      </c>
      <c r="F487" s="284">
        <f>MAX(E485:G485)*0.18+MAX(E485:G485)</f>
        <v>190</v>
      </c>
      <c r="G487" s="284">
        <f>MAX(E485:G485)*0.18+MAX(E485:G485)</f>
        <v>190</v>
      </c>
      <c r="H487" s="285"/>
      <c r="I487" s="286"/>
      <c r="J487" s="275">
        <f aca="true" t="shared" si="33" ref="J487:R487">SUM(J485:J486)</f>
        <v>5</v>
      </c>
      <c r="K487" s="275">
        <f t="shared" si="33"/>
        <v>4</v>
      </c>
      <c r="L487" s="275">
        <f t="shared" si="33"/>
        <v>0</v>
      </c>
      <c r="M487" s="275">
        <f t="shared" si="33"/>
        <v>0</v>
      </c>
      <c r="N487" s="275">
        <f t="shared" si="33"/>
        <v>0</v>
      </c>
      <c r="O487" s="275">
        <f t="shared" si="33"/>
        <v>11</v>
      </c>
      <c r="P487" s="275">
        <f t="shared" si="33"/>
        <v>154</v>
      </c>
      <c r="Q487" s="271">
        <f>SUM(Q485:Q486)</f>
        <v>11</v>
      </c>
      <c r="R487" s="275">
        <f t="shared" si="33"/>
        <v>5</v>
      </c>
      <c r="S487" s="444"/>
      <c r="T487" s="444"/>
      <c r="U487" s="580"/>
      <c r="V487" s="422">
        <f>SUM(J487:S487)</f>
        <v>190</v>
      </c>
      <c r="W487" s="216"/>
      <c r="X487" s="224"/>
      <c r="Y487" s="216"/>
      <c r="Z487" s="216"/>
      <c r="AB487" s="216"/>
    </row>
    <row r="488" spans="2:28" ht="16.5" customHeight="1">
      <c r="B488" s="209" t="s">
        <v>130</v>
      </c>
      <c r="C488" s="262"/>
      <c r="D488" s="224"/>
      <c r="E488" s="224"/>
      <c r="F488" s="224"/>
      <c r="G488" s="224"/>
      <c r="H488" s="224"/>
      <c r="I488" s="256"/>
      <c r="J488" s="291"/>
      <c r="K488" s="291"/>
      <c r="L488" s="291"/>
      <c r="M488" s="291"/>
      <c r="N488" s="581"/>
      <c r="O488" s="291"/>
      <c r="P488" s="291"/>
      <c r="Q488" s="291"/>
      <c r="R488" s="581"/>
      <c r="S488" s="581"/>
      <c r="T488" s="291"/>
      <c r="U488" s="291"/>
      <c r="V488" s="1452"/>
      <c r="W488" s="216"/>
      <c r="X488" s="214"/>
      <c r="Y488" s="216"/>
      <c r="Z488" s="216"/>
      <c r="AB488" s="216"/>
    </row>
    <row r="489" spans="3:9" ht="16.5" customHeight="1">
      <c r="C489" s="262"/>
      <c r="D489" s="224"/>
      <c r="E489" s="224"/>
      <c r="F489" s="224"/>
      <c r="G489" s="224"/>
      <c r="H489" s="224"/>
      <c r="I489" s="256"/>
    </row>
    <row r="490" spans="2:9" ht="16.5" customHeight="1" thickBot="1">
      <c r="B490" s="209" t="s">
        <v>198</v>
      </c>
      <c r="C490" s="262"/>
      <c r="D490" s="224"/>
      <c r="E490" s="224"/>
      <c r="F490" s="224"/>
      <c r="G490" s="224"/>
      <c r="H490" s="224"/>
      <c r="I490" s="256"/>
    </row>
    <row r="491" spans="2:26" ht="16.5" customHeight="1" hidden="1" thickBot="1">
      <c r="B491" s="1537" t="s">
        <v>134</v>
      </c>
      <c r="C491" s="1538"/>
      <c r="D491" s="1538"/>
      <c r="E491" s="1538"/>
      <c r="F491" s="1538"/>
      <c r="G491" s="1538"/>
      <c r="H491" s="1538"/>
      <c r="I491" s="1538"/>
      <c r="J491" s="1538"/>
      <c r="K491" s="1538"/>
      <c r="L491" s="1538"/>
      <c r="M491" s="1538"/>
      <c r="N491" s="1538"/>
      <c r="O491" s="1538"/>
      <c r="P491" s="1538"/>
      <c r="Q491" s="1538"/>
      <c r="R491" s="1538"/>
      <c r="S491" s="1538"/>
      <c r="T491" s="1538"/>
      <c r="U491" s="1538"/>
      <c r="V491" s="1539"/>
      <c r="W491" s="209"/>
      <c r="X491" s="209"/>
      <c r="Y491" s="209"/>
      <c r="Z491" s="209"/>
    </row>
    <row r="492" spans="2:26" ht="16.5" customHeight="1" thickBot="1">
      <c r="B492" s="1537" t="s">
        <v>132</v>
      </c>
      <c r="C492" s="1538"/>
      <c r="D492" s="1538"/>
      <c r="E492" s="1538"/>
      <c r="F492" s="1538"/>
      <c r="G492" s="1538"/>
      <c r="H492" s="1538"/>
      <c r="I492" s="1538"/>
      <c r="J492" s="1538"/>
      <c r="K492" s="1538"/>
      <c r="L492" s="1538"/>
      <c r="M492" s="1538"/>
      <c r="N492" s="1538"/>
      <c r="O492" s="1538"/>
      <c r="P492" s="1538"/>
      <c r="Q492" s="1538"/>
      <c r="R492" s="1538"/>
      <c r="S492" s="1538"/>
      <c r="T492" s="1538"/>
      <c r="U492" s="1538"/>
      <c r="V492" s="1539"/>
      <c r="W492" s="236"/>
      <c r="X492" s="236"/>
      <c r="Y492" s="240"/>
      <c r="Z492" s="236"/>
    </row>
    <row r="493" spans="2:26" ht="16.5" customHeight="1" hidden="1" thickBot="1">
      <c r="B493" s="225"/>
      <c r="C493" s="226"/>
      <c r="D493" s="296"/>
      <c r="E493" s="1504" t="s">
        <v>86</v>
      </c>
      <c r="F493" s="1505"/>
      <c r="G493" s="1505"/>
      <c r="H493" s="1506"/>
      <c r="I493" s="563"/>
      <c r="J493" s="1540" t="s">
        <v>121</v>
      </c>
      <c r="K493" s="1541"/>
      <c r="L493" s="1541"/>
      <c r="M493" s="1541"/>
      <c r="N493" s="1541"/>
      <c r="O493" s="1541"/>
      <c r="P493" s="1541"/>
      <c r="Q493" s="1541"/>
      <c r="R493" s="1541"/>
      <c r="S493" s="1541"/>
      <c r="T493" s="1541"/>
      <c r="U493" s="1541"/>
      <c r="V493" s="1542"/>
      <c r="W493" s="236"/>
      <c r="X493" s="236"/>
      <c r="Y493" s="240"/>
      <c r="Z493" s="236"/>
    </row>
    <row r="494" spans="2:28" ht="16.5" customHeight="1" hidden="1" thickBot="1">
      <c r="B494" s="209"/>
      <c r="C494" s="231" t="s">
        <v>135</v>
      </c>
      <c r="D494" s="300"/>
      <c r="E494" s="233" t="s">
        <v>88</v>
      </c>
      <c r="F494" s="234" t="s">
        <v>89</v>
      </c>
      <c r="G494" s="234" t="s">
        <v>90</v>
      </c>
      <c r="H494" s="235" t="s">
        <v>91</v>
      </c>
      <c r="I494" s="301" t="s">
        <v>51</v>
      </c>
      <c r="J494" s="402" t="s">
        <v>52</v>
      </c>
      <c r="K494" s="238" t="s">
        <v>53</v>
      </c>
      <c r="L494" s="238" t="s">
        <v>54</v>
      </c>
      <c r="M494" s="238" t="s">
        <v>55</v>
      </c>
      <c r="N494" s="238" t="s">
        <v>60</v>
      </c>
      <c r="O494" s="238" t="s">
        <v>61</v>
      </c>
      <c r="P494" s="238">
        <v>53</v>
      </c>
      <c r="Q494" s="238">
        <v>63</v>
      </c>
      <c r="R494" s="238">
        <v>67</v>
      </c>
      <c r="S494" s="238">
        <v>70</v>
      </c>
      <c r="T494" s="238">
        <v>79</v>
      </c>
      <c r="U494" s="238"/>
      <c r="V494" s="302" t="s">
        <v>73</v>
      </c>
      <c r="W494" s="216"/>
      <c r="X494" s="214"/>
      <c r="Y494" s="216"/>
      <c r="Z494" s="216"/>
      <c r="AB494" s="216"/>
    </row>
    <row r="495" spans="3:28" ht="16.5" customHeight="1" hidden="1">
      <c r="C495" s="582" t="s">
        <v>153</v>
      </c>
      <c r="D495" s="304" t="s">
        <v>154</v>
      </c>
      <c r="E495" s="252"/>
      <c r="F495" s="253"/>
      <c r="G495" s="253"/>
      <c r="H495" s="254"/>
      <c r="I495" s="438"/>
      <c r="J495" s="440"/>
      <c r="K495" s="441"/>
      <c r="L495" s="441"/>
      <c r="M495" s="441"/>
      <c r="N495" s="441"/>
      <c r="O495" s="441"/>
      <c r="P495" s="441"/>
      <c r="Q495" s="441"/>
      <c r="R495" s="441"/>
      <c r="S495" s="441"/>
      <c r="T495" s="441"/>
      <c r="U495" s="441"/>
      <c r="V495" s="442">
        <f>SUM(O495:T495)</f>
        <v>0</v>
      </c>
      <c r="W495" s="216"/>
      <c r="X495" s="214"/>
      <c r="Y495" s="216"/>
      <c r="Z495" s="216"/>
      <c r="AB495" s="216"/>
    </row>
    <row r="496" spans="3:28" ht="16.5" customHeight="1" hidden="1" thickBot="1">
      <c r="C496" s="309" t="s">
        <v>155</v>
      </c>
      <c r="D496" s="393" t="s">
        <v>137</v>
      </c>
      <c r="E496" s="272"/>
      <c r="F496" s="273"/>
      <c r="G496" s="273"/>
      <c r="H496" s="274"/>
      <c r="I496" s="286"/>
      <c r="J496" s="583"/>
      <c r="K496" s="584"/>
      <c r="L496" s="584"/>
      <c r="M496" s="584"/>
      <c r="N496" s="585"/>
      <c r="O496" s="585"/>
      <c r="P496" s="585"/>
      <c r="Q496" s="311"/>
      <c r="R496" s="585"/>
      <c r="S496" s="585"/>
      <c r="T496" s="586"/>
      <c r="U496" s="587"/>
      <c r="V496" s="588"/>
      <c r="W496" s="216"/>
      <c r="X496" s="214"/>
      <c r="Y496" s="216"/>
      <c r="Z496" s="216"/>
      <c r="AB496" s="216"/>
    </row>
    <row r="497" spans="3:28" ht="16.5" customHeight="1" hidden="1">
      <c r="C497" s="589"/>
      <c r="D497" s="279"/>
      <c r="E497" s="590"/>
      <c r="F497" s="474"/>
      <c r="G497" s="474"/>
      <c r="H497" s="591"/>
      <c r="I497" s="256"/>
      <c r="J497" s="592"/>
      <c r="K497" s="593"/>
      <c r="L497" s="593"/>
      <c r="M497" s="593"/>
      <c r="N497" s="594"/>
      <c r="O497" s="594"/>
      <c r="P497" s="594"/>
      <c r="Q497" s="594"/>
      <c r="R497" s="594"/>
      <c r="S497" s="594"/>
      <c r="T497" s="595"/>
      <c r="U497" s="373"/>
      <c r="V497" s="537"/>
      <c r="W497" s="216"/>
      <c r="X497" s="214"/>
      <c r="Y497" s="216"/>
      <c r="Z497" s="216"/>
      <c r="AB497" s="216"/>
    </row>
    <row r="498" spans="3:28" ht="16.5" customHeight="1" hidden="1" thickBot="1">
      <c r="C498" s="309">
        <v>0</v>
      </c>
      <c r="D498" s="393">
        <v>0</v>
      </c>
      <c r="E498" s="272">
        <v>0</v>
      </c>
      <c r="F498" s="273">
        <v>0</v>
      </c>
      <c r="G498" s="273">
        <v>0</v>
      </c>
      <c r="H498" s="274">
        <v>0</v>
      </c>
      <c r="I498" s="275"/>
      <c r="J498" s="310"/>
      <c r="K498" s="428"/>
      <c r="L498" s="428"/>
      <c r="M498" s="428"/>
      <c r="N498" s="311"/>
      <c r="O498" s="311"/>
      <c r="P498" s="311"/>
      <c r="Q498" s="311"/>
      <c r="R498" s="311"/>
      <c r="S498" s="311"/>
      <c r="T498" s="312"/>
      <c r="U498" s="444"/>
      <c r="V498" s="445"/>
      <c r="W498" s="216"/>
      <c r="X498" s="214"/>
      <c r="Y498" s="216"/>
      <c r="Z498" s="216"/>
      <c r="AB498" s="216"/>
    </row>
    <row r="499" spans="3:28" ht="16.5" customHeight="1" hidden="1">
      <c r="C499" s="262"/>
      <c r="D499" s="224"/>
      <c r="E499" s="385"/>
      <c r="F499" s="386"/>
      <c r="G499" s="386"/>
      <c r="H499" s="387"/>
      <c r="I499" s="256"/>
      <c r="J499" s="391"/>
      <c r="K499" s="256"/>
      <c r="L499" s="256"/>
      <c r="M499" s="256"/>
      <c r="N499" s="256"/>
      <c r="O499" s="256"/>
      <c r="P499" s="256"/>
      <c r="Q499" s="596"/>
      <c r="R499" s="256"/>
      <c r="S499" s="256"/>
      <c r="T499" s="256"/>
      <c r="U499" s="256"/>
      <c r="V499" s="547"/>
      <c r="W499" s="216"/>
      <c r="X499" s="214"/>
      <c r="Y499" s="216"/>
      <c r="Z499" s="216"/>
      <c r="AB499" s="216"/>
    </row>
    <row r="500" spans="2:28" ht="16.5" customHeight="1" hidden="1" thickBot="1">
      <c r="B500" s="315" t="s">
        <v>28</v>
      </c>
      <c r="C500" s="262"/>
      <c r="D500" s="224"/>
      <c r="E500" s="283">
        <f>SUM(E495:E496)</f>
        <v>0</v>
      </c>
      <c r="F500" s="284">
        <f>SUM(F495:F496)</f>
        <v>0</v>
      </c>
      <c r="G500" s="284">
        <f>SUM(G495:G496)</f>
        <v>0</v>
      </c>
      <c r="H500" s="285">
        <f>SUM(H495:H499)</f>
        <v>0</v>
      </c>
      <c r="I500" s="286"/>
      <c r="J500" s="316"/>
      <c r="K500" s="286"/>
      <c r="L500" s="286"/>
      <c r="M500" s="286"/>
      <c r="N500" s="286"/>
      <c r="O500" s="286">
        <f>SUM(O495:O499)</f>
        <v>0</v>
      </c>
      <c r="P500" s="286"/>
      <c r="Q500" s="587"/>
      <c r="R500" s="286"/>
      <c r="S500" s="286"/>
      <c r="T500" s="286"/>
      <c r="U500" s="286"/>
      <c r="V500" s="394">
        <f>SUM(V495:V499)</f>
        <v>0</v>
      </c>
      <c r="W500" s="216"/>
      <c r="X500" s="214"/>
      <c r="Y500" s="216"/>
      <c r="Z500" s="216"/>
      <c r="AB500" s="216"/>
    </row>
    <row r="501" spans="2:28" ht="16.5" customHeight="1">
      <c r="B501" s="315"/>
      <c r="C501" s="262"/>
      <c r="D501" s="224"/>
      <c r="E501" s="224"/>
      <c r="F501" s="224"/>
      <c r="G501" s="224"/>
      <c r="H501" s="224"/>
      <c r="I501" s="256"/>
      <c r="J501" s="256"/>
      <c r="K501" s="256"/>
      <c r="L501" s="256"/>
      <c r="M501" s="256"/>
      <c r="N501" s="256"/>
      <c r="O501" s="256"/>
      <c r="P501" s="256"/>
      <c r="Q501" s="373"/>
      <c r="R501" s="256"/>
      <c r="S501" s="256"/>
      <c r="T501" s="256"/>
      <c r="U501" s="256"/>
      <c r="V501" s="256"/>
      <c r="W501" s="216"/>
      <c r="X501" s="214"/>
      <c r="Y501" s="216"/>
      <c r="Z501" s="216"/>
      <c r="AB501" s="216"/>
    </row>
    <row r="502" spans="2:26" ht="16.5" customHeight="1" thickBot="1">
      <c r="B502" s="371" t="s">
        <v>246</v>
      </c>
      <c r="C502" s="250"/>
      <c r="D502" s="277"/>
      <c r="E502" s="224"/>
      <c r="F502" s="224"/>
      <c r="G502" s="224"/>
      <c r="H502" s="224"/>
      <c r="I502" s="256"/>
      <c r="J502" s="483"/>
      <c r="K502" s="483"/>
      <c r="L502" s="483"/>
      <c r="M502" s="483"/>
      <c r="N502" s="483"/>
      <c r="O502" s="483"/>
      <c r="P502" s="483"/>
      <c r="Q502" s="483"/>
      <c r="R502" s="854"/>
      <c r="S502" s="496"/>
      <c r="T502" s="686">
        <v>65</v>
      </c>
      <c r="U502" s="530"/>
      <c r="V502" s="530">
        <f>SUM(T502:U502)</f>
        <v>65</v>
      </c>
      <c r="W502" s="482"/>
      <c r="X502" s="482"/>
      <c r="Y502" s="483"/>
      <c r="Z502" s="482"/>
    </row>
    <row r="503" spans="2:26" ht="16.5" customHeight="1" thickBot="1">
      <c r="B503" s="344"/>
      <c r="C503" s="321"/>
      <c r="D503" s="512"/>
      <c r="E503" s="1513" t="s">
        <v>86</v>
      </c>
      <c r="F503" s="1514"/>
      <c r="G503" s="1514"/>
      <c r="H503" s="1515"/>
      <c r="I503" s="297"/>
      <c r="J503" s="1507" t="s">
        <v>121</v>
      </c>
      <c r="K503" s="1508"/>
      <c r="L503" s="1508"/>
      <c r="M503" s="1508"/>
      <c r="N503" s="1508"/>
      <c r="O503" s="1508"/>
      <c r="P503" s="1508"/>
      <c r="Q503" s="1508"/>
      <c r="R503" s="1508"/>
      <c r="S503" s="1508"/>
      <c r="T503" s="1508"/>
      <c r="U503" s="1508"/>
      <c r="V503" s="1509"/>
      <c r="W503" s="688"/>
      <c r="X503" s="482"/>
      <c r="Y503" s="483"/>
      <c r="Z503" s="482"/>
    </row>
    <row r="504" spans="2:28" ht="16.5" customHeight="1" thickBot="1">
      <c r="B504" s="371"/>
      <c r="C504" s="324" t="s">
        <v>135</v>
      </c>
      <c r="D504" s="467"/>
      <c r="E504" s="603" t="s">
        <v>88</v>
      </c>
      <c r="F504" s="515" t="s">
        <v>89</v>
      </c>
      <c r="G504" s="515" t="s">
        <v>90</v>
      </c>
      <c r="H504" s="516" t="s">
        <v>91</v>
      </c>
      <c r="I504" s="301" t="s">
        <v>51</v>
      </c>
      <c r="J504" s="330"/>
      <c r="K504" s="331"/>
      <c r="L504" s="331"/>
      <c r="M504" s="331"/>
      <c r="N504" s="331"/>
      <c r="O504" s="331"/>
      <c r="P504" s="331"/>
      <c r="Q504" s="331"/>
      <c r="R504" s="331"/>
      <c r="S504" s="331">
        <v>92</v>
      </c>
      <c r="T504" s="331"/>
      <c r="U504" s="331"/>
      <c r="V504" s="468" t="s">
        <v>73</v>
      </c>
      <c r="W504" s="689"/>
      <c r="X504" s="214"/>
      <c r="Y504" s="216"/>
      <c r="Z504" s="216"/>
      <c r="AB504" s="216"/>
    </row>
    <row r="505" spans="2:28" ht="16.5" customHeight="1" hidden="1" thickBot="1">
      <c r="B505" s="371"/>
      <c r="C505" s="717" t="s">
        <v>333</v>
      </c>
      <c r="D505" s="710"/>
      <c r="E505" s="718"/>
      <c r="F505" s="719">
        <v>0</v>
      </c>
      <c r="G505" s="719"/>
      <c r="H505" s="720">
        <v>0</v>
      </c>
      <c r="I505" s="236"/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468"/>
      <c r="W505" s="689"/>
      <c r="X505" s="214"/>
      <c r="Y505" s="216"/>
      <c r="Z505" s="216"/>
      <c r="AB505" s="216"/>
    </row>
    <row r="506" spans="2:28" ht="16.5" customHeight="1" thickBot="1">
      <c r="B506" s="484"/>
      <c r="C506" s="554">
        <v>720</v>
      </c>
      <c r="D506" s="368"/>
      <c r="E506" s="366">
        <v>54</v>
      </c>
      <c r="F506" s="676">
        <v>30</v>
      </c>
      <c r="G506" s="676">
        <v>54</v>
      </c>
      <c r="H506" s="473">
        <v>0</v>
      </c>
      <c r="I506" s="438"/>
      <c r="J506" s="555"/>
      <c r="K506" s="555"/>
      <c r="L506" s="555"/>
      <c r="M506" s="555"/>
      <c r="N506" s="555"/>
      <c r="O506" s="555"/>
      <c r="P506" s="555"/>
      <c r="Q506" s="555"/>
      <c r="R506" s="555"/>
      <c r="S506" s="555">
        <v>54</v>
      </c>
      <c r="T506" s="555"/>
      <c r="U506" s="555"/>
      <c r="V506" s="597">
        <f>SUM(R506:U506)</f>
        <v>54</v>
      </c>
      <c r="W506" s="689"/>
      <c r="X506" s="214"/>
      <c r="Y506" s="216"/>
      <c r="Z506" s="216"/>
      <c r="AB506" s="216"/>
    </row>
    <row r="507" spans="2:28" ht="16.5" customHeight="1">
      <c r="B507" s="241" t="s">
        <v>128</v>
      </c>
      <c r="C507" s="250"/>
      <c r="D507" s="277"/>
      <c r="E507" s="355">
        <f>SUM(E505:E506)</f>
        <v>54</v>
      </c>
      <c r="F507" s="356">
        <f>SUM(F505:F506)</f>
        <v>30</v>
      </c>
      <c r="G507" s="356">
        <f>SUM(G505:G506)</f>
        <v>54</v>
      </c>
      <c r="H507" s="357">
        <f>SUM(H506)</f>
        <v>0</v>
      </c>
      <c r="I507" s="256"/>
      <c r="J507" s="405"/>
      <c r="K507" s="405"/>
      <c r="L507" s="405"/>
      <c r="M507" s="405"/>
      <c r="N507" s="405"/>
      <c r="O507" s="405"/>
      <c r="P507" s="405"/>
      <c r="Q507" s="405"/>
      <c r="R507" s="405"/>
      <c r="S507" s="405">
        <f>SUM(S506)</f>
        <v>54</v>
      </c>
      <c r="T507" s="405"/>
      <c r="U507" s="405"/>
      <c r="V507" s="598">
        <f>SUM(R507:U507)</f>
        <v>54</v>
      </c>
      <c r="W507" s="689"/>
      <c r="X507" s="214"/>
      <c r="Y507" s="216"/>
      <c r="Z507" s="216"/>
      <c r="AB507" s="216"/>
    </row>
    <row r="508" spans="2:28" ht="16.5" customHeight="1">
      <c r="B508" s="354" t="s">
        <v>129</v>
      </c>
      <c r="C508" s="362"/>
      <c r="D508" s="277"/>
      <c r="E508" s="363">
        <f>+E509-E507</f>
        <v>11</v>
      </c>
      <c r="F508" s="224">
        <f>+F509-F507</f>
        <v>35</v>
      </c>
      <c r="G508" s="224">
        <f>+G509-G507</f>
        <v>11</v>
      </c>
      <c r="H508" s="364"/>
      <c r="I508" s="256"/>
      <c r="J508" s="481"/>
      <c r="K508" s="481"/>
      <c r="L508" s="481"/>
      <c r="M508" s="481"/>
      <c r="N508" s="481"/>
      <c r="O508" s="481"/>
      <c r="P508" s="481"/>
      <c r="Q508" s="481"/>
      <c r="R508" s="524"/>
      <c r="S508" s="524">
        <f>S507*0.2</f>
        <v>11</v>
      </c>
      <c r="T508" s="524"/>
      <c r="U508" s="524"/>
      <c r="V508" s="525">
        <f>SUM(R508:S508)</f>
        <v>11</v>
      </c>
      <c r="W508" s="689"/>
      <c r="X508" s="214"/>
      <c r="Y508" s="216"/>
      <c r="Z508" s="216"/>
      <c r="AB508" s="216"/>
    </row>
    <row r="509" spans="2:28" ht="16.5" customHeight="1" thickBot="1">
      <c r="B509" s="354" t="s">
        <v>28</v>
      </c>
      <c r="C509" s="362"/>
      <c r="D509" s="277"/>
      <c r="E509" s="366">
        <f>MAX(E507:G507)*0.2+MAX(E507:H507)</f>
        <v>65</v>
      </c>
      <c r="F509" s="367">
        <f>MAX(E507:G507)*0.2+MAX(E507:H507)</f>
        <v>65</v>
      </c>
      <c r="G509" s="367">
        <f>MAX(E507:G507)*0.2+MAX(E507:H507)</f>
        <v>65</v>
      </c>
      <c r="H509" s="368"/>
      <c r="I509" s="286"/>
      <c r="J509" s="351"/>
      <c r="K509" s="351"/>
      <c r="L509" s="351"/>
      <c r="M509" s="351"/>
      <c r="N509" s="476"/>
      <c r="O509" s="476"/>
      <c r="P509" s="476"/>
      <c r="Q509" s="476"/>
      <c r="R509" s="599"/>
      <c r="S509" s="599">
        <f>SUM(S507:S508)</f>
        <v>65</v>
      </c>
      <c r="T509" s="599"/>
      <c r="U509" s="599"/>
      <c r="V509" s="370">
        <f>SUM(R509:U509)</f>
        <v>65</v>
      </c>
      <c r="W509" s="689"/>
      <c r="X509" s="214"/>
      <c r="Y509" s="216"/>
      <c r="Z509" s="216"/>
      <c r="AB509" s="216"/>
    </row>
    <row r="510" spans="2:28" ht="16.5" customHeight="1">
      <c r="B510" s="371" t="s">
        <v>130</v>
      </c>
      <c r="C510" s="250"/>
      <c r="D510" s="277"/>
      <c r="E510" s="224"/>
      <c r="F510" s="224"/>
      <c r="G510" s="224"/>
      <c r="H510" s="224"/>
      <c r="I510" s="256"/>
      <c r="J510" s="482"/>
      <c r="K510" s="482"/>
      <c r="L510" s="482"/>
      <c r="M510" s="482"/>
      <c r="N510" s="482"/>
      <c r="O510" s="482"/>
      <c r="P510" s="482"/>
      <c r="Q510" s="482"/>
      <c r="R510" s="482"/>
      <c r="S510" s="600"/>
      <c r="T510" s="600"/>
      <c r="U510" s="600"/>
      <c r="V510" s="291"/>
      <c r="W510" s="482"/>
      <c r="X510" s="482"/>
      <c r="Y510" s="483"/>
      <c r="Z510" s="289"/>
      <c r="AB510" s="216"/>
    </row>
    <row r="511" spans="2:26" ht="16.5" customHeight="1">
      <c r="B511" s="344"/>
      <c r="C511" s="344"/>
      <c r="D511" s="344"/>
      <c r="E511" s="344"/>
      <c r="F511" s="277"/>
      <c r="G511" s="344"/>
      <c r="H511" s="344"/>
      <c r="I511" s="562"/>
      <c r="J511" s="373"/>
      <c r="K511" s="373"/>
      <c r="L511" s="373"/>
      <c r="M511" s="562"/>
      <c r="N511" s="562"/>
      <c r="O511" s="562"/>
      <c r="P511" s="562"/>
      <c r="Q511" s="562"/>
      <c r="R511" s="562"/>
      <c r="S511" s="562"/>
      <c r="T511" s="562"/>
      <c r="U511" s="562"/>
      <c r="V511" s="562"/>
      <c r="W511" s="562"/>
      <c r="X511" s="562"/>
      <c r="Y511" s="344"/>
      <c r="Z511" s="562"/>
    </row>
    <row r="512" spans="2:26" ht="16.5" customHeight="1">
      <c r="B512" s="241"/>
      <c r="C512" s="250"/>
      <c r="D512" s="277"/>
      <c r="E512" s="224"/>
      <c r="F512" s="224"/>
      <c r="G512" s="224"/>
      <c r="H512" s="224"/>
      <c r="I512" s="256"/>
      <c r="J512" s="373"/>
      <c r="K512" s="373"/>
      <c r="L512" s="373"/>
      <c r="M512" s="373"/>
      <c r="N512" s="373"/>
      <c r="O512" s="373"/>
      <c r="P512" s="373"/>
      <c r="Q512" s="373"/>
      <c r="R512" s="373"/>
      <c r="S512" s="373"/>
      <c r="T512" s="373"/>
      <c r="U512" s="373"/>
      <c r="V512" s="373"/>
      <c r="W512" s="373"/>
      <c r="X512" s="373"/>
      <c r="Y512" s="277"/>
      <c r="Z512" s="290"/>
    </row>
    <row r="513" spans="2:26" ht="16.5" customHeight="1" thickBot="1">
      <c r="B513" s="241" t="s">
        <v>320</v>
      </c>
      <c r="C513" s="250"/>
      <c r="D513" s="277"/>
      <c r="E513" s="224"/>
      <c r="F513" s="224"/>
      <c r="G513" s="224"/>
      <c r="H513" s="224"/>
      <c r="I513" s="256"/>
      <c r="J513" s="219">
        <v>13</v>
      </c>
      <c r="K513" s="219">
        <v>11</v>
      </c>
      <c r="L513" s="219"/>
      <c r="M513" s="219"/>
      <c r="N513" s="219">
        <v>11</v>
      </c>
      <c r="O513" s="219">
        <v>11</v>
      </c>
      <c r="P513" s="219">
        <v>169</v>
      </c>
      <c r="Q513" s="662"/>
      <c r="R513" s="662">
        <v>8</v>
      </c>
      <c r="S513" s="662"/>
      <c r="T513" s="662">
        <v>65</v>
      </c>
      <c r="U513" s="219"/>
      <c r="V513" s="662">
        <f>SUM(J513:T513)</f>
        <v>288</v>
      </c>
      <c r="W513" s="482"/>
      <c r="X513" s="482"/>
      <c r="Y513" s="483"/>
      <c r="Z513" s="291"/>
    </row>
    <row r="514" spans="2:22" ht="16.5" customHeight="1" thickBot="1">
      <c r="B514" s="344"/>
      <c r="C514" s="1537" t="s">
        <v>138</v>
      </c>
      <c r="D514" s="1538"/>
      <c r="E514" s="1538"/>
      <c r="F514" s="1538"/>
      <c r="G514" s="1538"/>
      <c r="H514" s="1539"/>
      <c r="I514" s="297"/>
      <c r="J514" s="1540" t="s">
        <v>121</v>
      </c>
      <c r="K514" s="1541"/>
      <c r="L514" s="1541"/>
      <c r="M514" s="1541"/>
      <c r="N514" s="1541"/>
      <c r="O514" s="1541"/>
      <c r="P514" s="1541"/>
      <c r="Q514" s="1541"/>
      <c r="R514" s="1541"/>
      <c r="S514" s="1541"/>
      <c r="T514" s="1541"/>
      <c r="U514" s="1541"/>
      <c r="V514" s="1542"/>
    </row>
    <row r="515" spans="2:28" ht="16.5" customHeight="1" thickBot="1">
      <c r="B515" s="371"/>
      <c r="C515" s="354"/>
      <c r="D515" s="242"/>
      <c r="E515" s="541" t="s">
        <v>88</v>
      </c>
      <c r="F515" s="240" t="s">
        <v>187</v>
      </c>
      <c r="G515" s="240" t="s">
        <v>90</v>
      </c>
      <c r="H515" s="249" t="s">
        <v>91</v>
      </c>
      <c r="I515" s="301" t="s">
        <v>51</v>
      </c>
      <c r="J515" s="402" t="s">
        <v>52</v>
      </c>
      <c r="K515" s="238" t="s">
        <v>53</v>
      </c>
      <c r="L515" s="238"/>
      <c r="M515" s="238"/>
      <c r="N515" s="238"/>
      <c r="O515" s="238" t="s">
        <v>63</v>
      </c>
      <c r="P515" s="238" t="s">
        <v>64</v>
      </c>
      <c r="Q515" s="238">
        <v>76</v>
      </c>
      <c r="R515" s="238">
        <v>79</v>
      </c>
      <c r="S515" s="238">
        <v>92</v>
      </c>
      <c r="T515" s="238"/>
      <c r="U515" s="238"/>
      <c r="V515" s="302" t="s">
        <v>73</v>
      </c>
      <c r="W515" s="216"/>
      <c r="X515" s="214"/>
      <c r="Y515" s="216"/>
      <c r="Z515" s="216"/>
      <c r="AB515" s="216"/>
    </row>
    <row r="516" spans="2:28" ht="16.5" customHeight="1" thickBot="1">
      <c r="B516" s="241" t="s">
        <v>128</v>
      </c>
      <c r="C516" s="344"/>
      <c r="D516" s="277"/>
      <c r="E516" s="385">
        <f>E485+E507</f>
        <v>205</v>
      </c>
      <c r="F516" s="386">
        <f>F485+F507</f>
        <v>118</v>
      </c>
      <c r="G516" s="386">
        <f>G485+G507</f>
        <v>215</v>
      </c>
      <c r="H516" s="387">
        <f>H485+H507</f>
        <v>15</v>
      </c>
      <c r="I516" s="438"/>
      <c r="J516" s="438">
        <f aca="true" t="shared" si="34" ref="J516:L517">J485+J507</f>
        <v>5</v>
      </c>
      <c r="K516" s="438">
        <f t="shared" si="34"/>
        <v>3</v>
      </c>
      <c r="L516" s="438">
        <f t="shared" si="34"/>
        <v>0</v>
      </c>
      <c r="M516" s="438">
        <f>M485+N506</f>
        <v>0</v>
      </c>
      <c r="N516" s="438">
        <f>N485+O506</f>
        <v>0</v>
      </c>
      <c r="O516" s="438">
        <f>O485+O507</f>
        <v>11</v>
      </c>
      <c r="P516" s="438">
        <f>P485+P507</f>
        <v>130</v>
      </c>
      <c r="Q516" s="438">
        <f>Q485</f>
        <v>7</v>
      </c>
      <c r="R516" s="438">
        <f>R485</f>
        <v>5</v>
      </c>
      <c r="S516" s="438">
        <f>T485+S507</f>
        <v>54</v>
      </c>
      <c r="T516" s="438"/>
      <c r="U516" s="438"/>
      <c r="V516" s="281">
        <f>SUM(J516:U516)</f>
        <v>215</v>
      </c>
      <c r="W516" s="216"/>
      <c r="X516" s="214"/>
      <c r="Y516" s="216"/>
      <c r="Z516" s="216"/>
      <c r="AB516" s="216"/>
    </row>
    <row r="517" spans="2:28" ht="16.5" customHeight="1">
      <c r="B517" s="354" t="s">
        <v>129</v>
      </c>
      <c r="C517" s="362"/>
      <c r="D517" s="277"/>
      <c r="E517" s="278">
        <f>E486+E508</f>
        <v>50</v>
      </c>
      <c r="F517" s="224">
        <f>F486+F508</f>
        <v>137</v>
      </c>
      <c r="G517" s="224">
        <f>G486+G508</f>
        <v>40</v>
      </c>
      <c r="H517" s="279"/>
      <c r="I517" s="255"/>
      <c r="J517" s="255">
        <f t="shared" si="34"/>
        <v>0</v>
      </c>
      <c r="K517" s="255">
        <f t="shared" si="34"/>
        <v>1</v>
      </c>
      <c r="L517" s="255">
        <f t="shared" si="34"/>
        <v>0</v>
      </c>
      <c r="M517" s="255"/>
      <c r="N517" s="255">
        <f>N486+N508</f>
        <v>0</v>
      </c>
      <c r="O517" s="255">
        <f>O486+O508</f>
        <v>0</v>
      </c>
      <c r="P517" s="255">
        <f>P486+P508</f>
        <v>24</v>
      </c>
      <c r="Q517" s="255">
        <f>Q486</f>
        <v>4</v>
      </c>
      <c r="R517" s="255">
        <f>R486</f>
        <v>0</v>
      </c>
      <c r="S517" s="255">
        <f>T486+S508</f>
        <v>11</v>
      </c>
      <c r="T517" s="255"/>
      <c r="U517" s="255"/>
      <c r="V517" s="281">
        <f>SUM(J517:U517)</f>
        <v>40</v>
      </c>
      <c r="W517" s="216"/>
      <c r="X517" s="214"/>
      <c r="Y517" s="216"/>
      <c r="Z517" s="216"/>
      <c r="AB517" s="216"/>
    </row>
    <row r="518" spans="2:28" ht="16.5" customHeight="1" thickBot="1">
      <c r="B518" s="354" t="s">
        <v>28</v>
      </c>
      <c r="C518" s="362"/>
      <c r="D518" s="277"/>
      <c r="E518" s="283">
        <f>SUM(E516:E517)</f>
        <v>255</v>
      </c>
      <c r="F518" s="284">
        <f>SUM(F516:F517)</f>
        <v>255</v>
      </c>
      <c r="G518" s="284">
        <f>SUM(G516:G517)</f>
        <v>255</v>
      </c>
      <c r="H518" s="285"/>
      <c r="I518" s="286"/>
      <c r="J518" s="275">
        <f aca="true" t="shared" si="35" ref="J518:P518">SUM(J516:J517)</f>
        <v>5</v>
      </c>
      <c r="K518" s="275">
        <f t="shared" si="35"/>
        <v>4</v>
      </c>
      <c r="L518" s="275">
        <f t="shared" si="35"/>
        <v>0</v>
      </c>
      <c r="M518" s="275">
        <f t="shared" si="35"/>
        <v>0</v>
      </c>
      <c r="N518" s="275">
        <f t="shared" si="35"/>
        <v>0</v>
      </c>
      <c r="O518" s="275">
        <f t="shared" si="35"/>
        <v>11</v>
      </c>
      <c r="P518" s="275">
        <f t="shared" si="35"/>
        <v>154</v>
      </c>
      <c r="Q518" s="275">
        <f>SUM(Q516:Q517)</f>
        <v>11</v>
      </c>
      <c r="R518" s="275">
        <f>SUM(R516:R517)</f>
        <v>5</v>
      </c>
      <c r="S518" s="275">
        <f>SUM(S516:S517)</f>
        <v>65</v>
      </c>
      <c r="T518" s="275"/>
      <c r="U518" s="275"/>
      <c r="V518" s="287">
        <f>SUM(J518:U518)</f>
        <v>255</v>
      </c>
      <c r="W518" s="216"/>
      <c r="X518" s="214"/>
      <c r="Y518" s="216"/>
      <c r="Z518" s="216"/>
      <c r="AB518" s="216"/>
    </row>
    <row r="519" spans="2:28" ht="16.5" customHeight="1">
      <c r="B519" s="371" t="s">
        <v>130</v>
      </c>
      <c r="C519" s="495"/>
      <c r="D519" s="496"/>
      <c r="E519" s="211"/>
      <c r="F519" s="211"/>
      <c r="G519" s="574"/>
      <c r="H519" s="574"/>
      <c r="I519" s="292"/>
      <c r="J519" s="291"/>
      <c r="K519" s="291"/>
      <c r="L519" s="291"/>
      <c r="M519" s="291"/>
      <c r="N519" s="581"/>
      <c r="O519" s="291"/>
      <c r="P519" s="291"/>
      <c r="Q519" s="291"/>
      <c r="R519" s="581"/>
      <c r="S519" s="291"/>
      <c r="T519" s="291"/>
      <c r="U519" s="291"/>
      <c r="V519" s="1450">
        <f>V517/V516</f>
        <v>0.186</v>
      </c>
      <c r="W519" s="216"/>
      <c r="X519" s="214"/>
      <c r="Y519" s="216"/>
      <c r="Z519" s="216"/>
      <c r="AB519" s="216"/>
    </row>
    <row r="520" spans="2:26" ht="16.5" customHeight="1">
      <c r="B520" s="371"/>
      <c r="C520" s="495"/>
      <c r="D520" s="496"/>
      <c r="E520" s="211"/>
      <c r="F520" s="211"/>
      <c r="G520" s="574"/>
      <c r="H520" s="574"/>
      <c r="I520" s="292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492"/>
      <c r="Z520" s="291"/>
    </row>
    <row r="521" ht="16.5" customHeight="1" hidden="1">
      <c r="B521" s="452" t="s">
        <v>199</v>
      </c>
    </row>
    <row r="522" ht="16.5" customHeight="1" hidden="1">
      <c r="B522" s="452" t="s">
        <v>200</v>
      </c>
    </row>
    <row r="523" ht="16.5" customHeight="1">
      <c r="B523" s="452"/>
    </row>
    <row r="524" spans="2:3" ht="16.5" customHeight="1" hidden="1">
      <c r="B524" s="601" t="s">
        <v>201</v>
      </c>
      <c r="C524" s="225"/>
    </row>
    <row r="525" spans="2:3" ht="16.5" customHeight="1" hidden="1">
      <c r="B525" s="601" t="s">
        <v>170</v>
      </c>
      <c r="C525" s="262"/>
    </row>
    <row r="526" spans="2:3" ht="16.5" customHeight="1">
      <c r="B526" s="601"/>
      <c r="C526" s="262"/>
    </row>
    <row r="527" spans="2:26" ht="16.5" customHeight="1">
      <c r="B527" s="384" t="s">
        <v>118</v>
      </c>
      <c r="C527" s="315"/>
      <c r="D527" s="211"/>
      <c r="E527" s="211"/>
      <c r="F527" s="211"/>
      <c r="G527" s="211"/>
      <c r="H527" s="211"/>
      <c r="I527" s="212"/>
      <c r="J527" s="212"/>
      <c r="K527" s="212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1"/>
      <c r="Z527" s="212"/>
    </row>
    <row r="528" spans="2:26" ht="16.5" customHeight="1">
      <c r="B528" s="384" t="s">
        <v>119</v>
      </c>
      <c r="C528" s="315"/>
      <c r="D528" s="211"/>
      <c r="E528" s="211"/>
      <c r="F528" s="211"/>
      <c r="G528" s="211"/>
      <c r="H528" s="211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1"/>
      <c r="Z528" s="212"/>
    </row>
    <row r="530" spans="2:26" ht="16.5" customHeight="1">
      <c r="B530" s="209" t="s">
        <v>202</v>
      </c>
      <c r="N530" s="396"/>
      <c r="O530" s="396"/>
      <c r="P530" s="396"/>
      <c r="Q530" s="396"/>
      <c r="R530" s="396"/>
      <c r="S530" s="396"/>
      <c r="T530" s="396"/>
      <c r="U530" s="396"/>
      <c r="V530" s="396"/>
      <c r="W530" s="396"/>
      <c r="X530" s="396"/>
      <c r="Y530" s="397"/>
      <c r="Z530" s="396"/>
    </row>
    <row r="532" spans="2:27" ht="16.5" customHeight="1" thickBot="1">
      <c r="B532" s="209" t="s">
        <v>222</v>
      </c>
      <c r="J532" s="662">
        <v>25</v>
      </c>
      <c r="K532" s="662"/>
      <c r="L532" s="662">
        <v>11</v>
      </c>
      <c r="M532" s="662"/>
      <c r="N532" s="662">
        <v>100</v>
      </c>
      <c r="O532" s="662"/>
      <c r="P532" s="662"/>
      <c r="Q532" s="662">
        <v>12</v>
      </c>
      <c r="R532" s="662">
        <v>33</v>
      </c>
      <c r="S532" s="662">
        <v>15</v>
      </c>
      <c r="T532" s="662">
        <v>39</v>
      </c>
      <c r="U532" s="219"/>
      <c r="V532" s="219">
        <f>SUM(J532:T532)</f>
        <v>235</v>
      </c>
      <c r="AA532" s="459">
        <f>SUM(I532:Z532)</f>
        <v>470</v>
      </c>
    </row>
    <row r="533" spans="3:22" ht="16.5" customHeight="1" thickBot="1">
      <c r="C533" s="226"/>
      <c r="D533" s="296"/>
      <c r="E533" s="1504" t="s">
        <v>86</v>
      </c>
      <c r="F533" s="1505"/>
      <c r="G533" s="1505"/>
      <c r="H533" s="1506"/>
      <c r="I533" s="297"/>
      <c r="J533" s="1540" t="s">
        <v>121</v>
      </c>
      <c r="K533" s="1541"/>
      <c r="L533" s="1541"/>
      <c r="M533" s="1541"/>
      <c r="N533" s="1541"/>
      <c r="O533" s="1541"/>
      <c r="P533" s="1541"/>
      <c r="Q533" s="1541"/>
      <c r="R533" s="1541"/>
      <c r="S533" s="1541"/>
      <c r="T533" s="1541"/>
      <c r="U533" s="1541"/>
      <c r="V533" s="1542"/>
    </row>
    <row r="534" spans="2:28" ht="16.5" customHeight="1" thickBot="1">
      <c r="B534" s="209"/>
      <c r="C534" s="231" t="s">
        <v>135</v>
      </c>
      <c r="D534" s="300"/>
      <c r="E534" s="434" t="s">
        <v>88</v>
      </c>
      <c r="F534" s="234" t="s">
        <v>89</v>
      </c>
      <c r="G534" s="234" t="s">
        <v>90</v>
      </c>
      <c r="H534" s="435" t="s">
        <v>91</v>
      </c>
      <c r="I534" s="301" t="s">
        <v>51</v>
      </c>
      <c r="J534" s="402" t="s">
        <v>52</v>
      </c>
      <c r="K534" s="238"/>
      <c r="L534" s="238" t="s">
        <v>60</v>
      </c>
      <c r="M534" s="238"/>
      <c r="N534" s="238">
        <v>70</v>
      </c>
      <c r="O534" s="238" t="s">
        <v>67</v>
      </c>
      <c r="P534" s="238">
        <v>75</v>
      </c>
      <c r="Q534" s="238" t="s">
        <v>68</v>
      </c>
      <c r="R534" s="238"/>
      <c r="S534" s="238"/>
      <c r="T534" s="238">
        <v>94</v>
      </c>
      <c r="U534" s="238"/>
      <c r="V534" s="302" t="s">
        <v>73</v>
      </c>
      <c r="W534" s="216"/>
      <c r="X534" s="214"/>
      <c r="Y534" s="216"/>
      <c r="Z534" s="216"/>
      <c r="AB534" s="216"/>
    </row>
    <row r="535" spans="3:28" ht="16.5" customHeight="1">
      <c r="C535" s="243" t="s">
        <v>203</v>
      </c>
      <c r="D535" s="254"/>
      <c r="E535" s="1425">
        <v>22</v>
      </c>
      <c r="F535" s="333">
        <v>8</v>
      </c>
      <c r="G535" s="253">
        <v>15</v>
      </c>
      <c r="H535" s="304"/>
      <c r="I535" s="280"/>
      <c r="J535" s="405">
        <v>20</v>
      </c>
      <c r="K535" s="405"/>
      <c r="L535" s="405">
        <v>2</v>
      </c>
      <c r="M535" s="405"/>
      <c r="N535" s="405"/>
      <c r="O535" s="405"/>
      <c r="P535" s="405"/>
      <c r="Q535" s="405"/>
      <c r="R535" s="405"/>
      <c r="S535" s="405"/>
      <c r="T535" s="405"/>
      <c r="U535" s="405"/>
      <c r="V535" s="406">
        <f>SUM(J535:U535)</f>
        <v>22</v>
      </c>
      <c r="W535" s="216"/>
      <c r="X535" s="224"/>
      <c r="Y535" s="225"/>
      <c r="Z535" s="216"/>
      <c r="AA535" s="213">
        <f>V535-E535</f>
        <v>0</v>
      </c>
      <c r="AB535" s="216"/>
    </row>
    <row r="536" spans="3:28" ht="16.5" customHeight="1">
      <c r="C536" s="251" t="s">
        <v>204</v>
      </c>
      <c r="D536" s="503"/>
      <c r="E536" s="1426">
        <v>16</v>
      </c>
      <c r="F536" s="269">
        <v>11</v>
      </c>
      <c r="G536" s="259">
        <v>17</v>
      </c>
      <c r="H536" s="425">
        <v>2</v>
      </c>
      <c r="I536" s="255"/>
      <c r="J536" s="255"/>
      <c r="K536" s="255"/>
      <c r="L536" s="255">
        <v>16</v>
      </c>
      <c r="M536" s="255"/>
      <c r="N536" s="255"/>
      <c r="O536" s="255"/>
      <c r="P536" s="255"/>
      <c r="Q536" s="255"/>
      <c r="R536" s="255"/>
      <c r="S536" s="255"/>
      <c r="T536" s="255"/>
      <c r="U536" s="255"/>
      <c r="V536" s="282">
        <f aca="true" t="shared" si="36" ref="V536:V547">SUM(J536:U536)</f>
        <v>16</v>
      </c>
      <c r="W536" s="216"/>
      <c r="X536" s="224"/>
      <c r="Y536" s="225"/>
      <c r="Z536" s="216"/>
      <c r="AA536" s="213">
        <f aca="true" t="shared" si="37" ref="AA536:AA548">V536-E536</f>
        <v>0</v>
      </c>
      <c r="AB536" s="216"/>
    </row>
    <row r="537" spans="3:28" ht="16.5" customHeight="1">
      <c r="C537" s="251" t="s">
        <v>205</v>
      </c>
      <c r="D537" s="503"/>
      <c r="E537" s="1426">
        <v>30</v>
      </c>
      <c r="F537" s="269">
        <v>15</v>
      </c>
      <c r="G537" s="259">
        <v>31</v>
      </c>
      <c r="H537" s="425"/>
      <c r="I537" s="255"/>
      <c r="J537" s="255"/>
      <c r="K537" s="255"/>
      <c r="L537" s="255">
        <v>30</v>
      </c>
      <c r="M537" s="255"/>
      <c r="N537" s="255"/>
      <c r="O537" s="255"/>
      <c r="P537" s="255"/>
      <c r="Q537" s="255"/>
      <c r="R537" s="255"/>
      <c r="S537" s="255"/>
      <c r="T537" s="255"/>
      <c r="U537" s="255"/>
      <c r="V537" s="282">
        <f t="shared" si="36"/>
        <v>30</v>
      </c>
      <c r="W537" s="216"/>
      <c r="X537" s="224"/>
      <c r="Y537" s="225"/>
      <c r="Z537" s="216"/>
      <c r="AA537" s="213">
        <f t="shared" si="37"/>
        <v>0</v>
      </c>
      <c r="AB537" s="216"/>
    </row>
    <row r="538" spans="3:28" ht="16.5" customHeight="1">
      <c r="C538" s="251">
        <v>152</v>
      </c>
      <c r="D538" s="503"/>
      <c r="E538" s="1426">
        <v>4</v>
      </c>
      <c r="F538" s="269">
        <v>1</v>
      </c>
      <c r="G538" s="259">
        <v>9</v>
      </c>
      <c r="H538" s="425"/>
      <c r="I538" s="255"/>
      <c r="J538" s="255"/>
      <c r="K538" s="255"/>
      <c r="L538" s="255">
        <v>4</v>
      </c>
      <c r="M538" s="255"/>
      <c r="N538" s="255"/>
      <c r="O538" s="255"/>
      <c r="P538" s="255"/>
      <c r="Q538" s="255"/>
      <c r="R538" s="255"/>
      <c r="S538" s="255"/>
      <c r="T538" s="255"/>
      <c r="U538" s="255"/>
      <c r="V538" s="282">
        <f t="shared" si="36"/>
        <v>4</v>
      </c>
      <c r="W538" s="216"/>
      <c r="X538" s="224"/>
      <c r="Y538" s="225"/>
      <c r="Z538" s="216"/>
      <c r="AA538" s="213">
        <f t="shared" si="37"/>
        <v>0</v>
      </c>
      <c r="AB538" s="216"/>
    </row>
    <row r="539" spans="3:28" ht="16.5" customHeight="1">
      <c r="C539" s="251">
        <v>154</v>
      </c>
      <c r="D539" s="503"/>
      <c r="E539" s="1426">
        <v>5</v>
      </c>
      <c r="F539" s="269">
        <v>4</v>
      </c>
      <c r="G539" s="259">
        <v>4</v>
      </c>
      <c r="H539" s="425"/>
      <c r="I539" s="255"/>
      <c r="J539" s="255"/>
      <c r="K539" s="255"/>
      <c r="L539" s="255">
        <v>5</v>
      </c>
      <c r="M539" s="255"/>
      <c r="N539" s="255"/>
      <c r="O539" s="255"/>
      <c r="P539" s="255"/>
      <c r="Q539" s="255"/>
      <c r="R539" s="255"/>
      <c r="S539" s="255"/>
      <c r="T539" s="255"/>
      <c r="U539" s="255"/>
      <c r="V539" s="282">
        <f t="shared" si="36"/>
        <v>5</v>
      </c>
      <c r="W539" s="216"/>
      <c r="X539" s="224"/>
      <c r="Y539" s="225"/>
      <c r="Z539" s="216"/>
      <c r="AA539" s="213">
        <f t="shared" si="37"/>
        <v>0</v>
      </c>
      <c r="AB539" s="216"/>
    </row>
    <row r="540" spans="3:28" ht="16.5" customHeight="1">
      <c r="C540" s="268">
        <v>156</v>
      </c>
      <c r="D540" s="260"/>
      <c r="E540" s="1426">
        <v>11</v>
      </c>
      <c r="F540" s="269">
        <v>5</v>
      </c>
      <c r="G540" s="259">
        <v>9</v>
      </c>
      <c r="H540" s="425">
        <v>3</v>
      </c>
      <c r="I540" s="255"/>
      <c r="J540" s="255"/>
      <c r="K540" s="255"/>
      <c r="L540" s="255">
        <v>11</v>
      </c>
      <c r="M540" s="255"/>
      <c r="N540" s="255"/>
      <c r="O540" s="255"/>
      <c r="P540" s="255"/>
      <c r="Q540" s="255"/>
      <c r="R540" s="255"/>
      <c r="S540" s="255"/>
      <c r="T540" s="255"/>
      <c r="U540" s="255"/>
      <c r="V540" s="282">
        <f t="shared" si="36"/>
        <v>11</v>
      </c>
      <c r="W540" s="216"/>
      <c r="X540" s="224"/>
      <c r="Y540" s="225"/>
      <c r="Z540" s="216"/>
      <c r="AA540" s="213">
        <f t="shared" si="37"/>
        <v>0</v>
      </c>
      <c r="AB540" s="216"/>
    </row>
    <row r="541" spans="3:28" ht="16.5" customHeight="1">
      <c r="C541" s="268">
        <v>163</v>
      </c>
      <c r="D541" s="260"/>
      <c r="E541" s="1426">
        <v>15</v>
      </c>
      <c r="F541" s="269">
        <v>9</v>
      </c>
      <c r="G541" s="259">
        <v>14</v>
      </c>
      <c r="H541" s="425"/>
      <c r="I541" s="255"/>
      <c r="J541" s="255"/>
      <c r="K541" s="255"/>
      <c r="L541" s="255">
        <v>15</v>
      </c>
      <c r="M541" s="255"/>
      <c r="N541" s="255"/>
      <c r="O541" s="255"/>
      <c r="P541" s="255"/>
      <c r="Q541" s="255"/>
      <c r="R541" s="255"/>
      <c r="S541" s="255"/>
      <c r="T541" s="255"/>
      <c r="U541" s="255"/>
      <c r="V541" s="282">
        <f t="shared" si="36"/>
        <v>15</v>
      </c>
      <c r="W541" s="216"/>
      <c r="X541" s="224"/>
      <c r="Y541" s="225"/>
      <c r="Z541" s="216"/>
      <c r="AA541" s="213">
        <f t="shared" si="37"/>
        <v>0</v>
      </c>
      <c r="AB541" s="216"/>
    </row>
    <row r="542" spans="3:28" ht="16.5" customHeight="1">
      <c r="C542" s="268" t="s">
        <v>181</v>
      </c>
      <c r="D542" s="260"/>
      <c r="E542" s="1426">
        <v>15</v>
      </c>
      <c r="F542" s="269">
        <v>9</v>
      </c>
      <c r="G542" s="259">
        <v>18</v>
      </c>
      <c r="H542" s="425"/>
      <c r="I542" s="255"/>
      <c r="J542" s="255"/>
      <c r="K542" s="255"/>
      <c r="L542" s="255">
        <v>1</v>
      </c>
      <c r="M542" s="255"/>
      <c r="N542" s="255">
        <v>10</v>
      </c>
      <c r="O542" s="255">
        <v>4</v>
      </c>
      <c r="P542" s="255"/>
      <c r="Q542" s="255"/>
      <c r="R542" s="255"/>
      <c r="S542" s="255"/>
      <c r="T542" s="255"/>
      <c r="U542" s="255"/>
      <c r="V542" s="282">
        <f t="shared" si="36"/>
        <v>15</v>
      </c>
      <c r="W542" s="216"/>
      <c r="X542" s="224"/>
      <c r="Y542" s="225"/>
      <c r="Z542" s="216"/>
      <c r="AA542" s="213">
        <f t="shared" si="37"/>
        <v>0</v>
      </c>
      <c r="AB542" s="216"/>
    </row>
    <row r="543" spans="3:28" ht="16.5" customHeight="1">
      <c r="C543" s="268">
        <v>166</v>
      </c>
      <c r="D543" s="260"/>
      <c r="E543" s="1426">
        <v>15</v>
      </c>
      <c r="F543" s="269">
        <v>5</v>
      </c>
      <c r="G543" s="259">
        <v>12</v>
      </c>
      <c r="H543" s="425"/>
      <c r="I543" s="255"/>
      <c r="J543" s="255"/>
      <c r="K543" s="255"/>
      <c r="L543" s="255"/>
      <c r="M543" s="255"/>
      <c r="N543" s="255"/>
      <c r="O543" s="255">
        <v>15</v>
      </c>
      <c r="P543" s="255"/>
      <c r="Q543" s="255"/>
      <c r="R543" s="255"/>
      <c r="S543" s="255"/>
      <c r="T543" s="255"/>
      <c r="U543" s="255"/>
      <c r="V543" s="282">
        <f t="shared" si="36"/>
        <v>15</v>
      </c>
      <c r="W543" s="216"/>
      <c r="X543" s="224"/>
      <c r="Y543" s="225"/>
      <c r="Z543" s="216"/>
      <c r="AA543" s="213">
        <f t="shared" si="37"/>
        <v>0</v>
      </c>
      <c r="AB543" s="216"/>
    </row>
    <row r="544" spans="3:28" ht="16.5" customHeight="1">
      <c r="C544" s="268">
        <v>224</v>
      </c>
      <c r="D544" s="260"/>
      <c r="E544" s="1426">
        <v>14</v>
      </c>
      <c r="F544" s="269">
        <v>9</v>
      </c>
      <c r="G544" s="259">
        <v>17</v>
      </c>
      <c r="H544" s="425"/>
      <c r="I544" s="255"/>
      <c r="J544" s="255"/>
      <c r="K544" s="255"/>
      <c r="L544" s="255"/>
      <c r="M544" s="255"/>
      <c r="N544" s="255"/>
      <c r="O544" s="255">
        <v>9</v>
      </c>
      <c r="P544" s="255">
        <v>5</v>
      </c>
      <c r="Q544" s="255"/>
      <c r="R544" s="255"/>
      <c r="S544" s="255"/>
      <c r="T544" s="255"/>
      <c r="U544" s="255"/>
      <c r="V544" s="282">
        <f t="shared" si="36"/>
        <v>14</v>
      </c>
      <c r="W544" s="216"/>
      <c r="X544" s="224"/>
      <c r="Y544" s="225"/>
      <c r="Z544" s="216"/>
      <c r="AA544" s="213">
        <f t="shared" si="37"/>
        <v>0</v>
      </c>
      <c r="AB544" s="216"/>
    </row>
    <row r="545" spans="3:28" ht="16.5" customHeight="1">
      <c r="C545" s="268" t="s">
        <v>206</v>
      </c>
      <c r="D545" s="260"/>
      <c r="E545" s="1426">
        <v>16</v>
      </c>
      <c r="F545" s="269">
        <v>7</v>
      </c>
      <c r="G545" s="259">
        <v>14</v>
      </c>
      <c r="H545" s="425"/>
      <c r="I545" s="255"/>
      <c r="J545" s="255"/>
      <c r="K545" s="255"/>
      <c r="L545" s="255"/>
      <c r="M545" s="255"/>
      <c r="N545" s="255"/>
      <c r="O545" s="255"/>
      <c r="P545" s="255">
        <v>8</v>
      </c>
      <c r="Q545" s="255">
        <v>8</v>
      </c>
      <c r="R545" s="255"/>
      <c r="S545" s="255"/>
      <c r="T545" s="255"/>
      <c r="U545" s="255"/>
      <c r="V545" s="282">
        <f t="shared" si="36"/>
        <v>16</v>
      </c>
      <c r="W545" s="216"/>
      <c r="X545" s="224"/>
      <c r="Y545" s="225"/>
      <c r="Z545" s="216"/>
      <c r="AA545" s="213">
        <f t="shared" si="37"/>
        <v>0</v>
      </c>
      <c r="AB545" s="216"/>
    </row>
    <row r="546" spans="3:28" ht="16.5" customHeight="1">
      <c r="C546" s="268">
        <v>233</v>
      </c>
      <c r="D546" s="260"/>
      <c r="E546" s="1426">
        <v>17</v>
      </c>
      <c r="F546" s="269">
        <v>14</v>
      </c>
      <c r="G546" s="259">
        <v>18</v>
      </c>
      <c r="H546" s="42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>
        <v>17</v>
      </c>
      <c r="U546" s="255"/>
      <c r="V546" s="282">
        <f t="shared" si="36"/>
        <v>17</v>
      </c>
      <c r="W546" s="216"/>
      <c r="X546" s="224"/>
      <c r="Y546" s="225"/>
      <c r="Z546" s="216"/>
      <c r="AA546" s="213">
        <f t="shared" si="37"/>
        <v>0</v>
      </c>
      <c r="AB546" s="216"/>
    </row>
    <row r="547" spans="3:28" ht="16.5" customHeight="1">
      <c r="C547" s="268" t="s">
        <v>207</v>
      </c>
      <c r="D547" s="260"/>
      <c r="E547" s="1426">
        <v>19</v>
      </c>
      <c r="F547" s="269">
        <v>10</v>
      </c>
      <c r="G547" s="259">
        <v>18</v>
      </c>
      <c r="H547" s="425"/>
      <c r="I547" s="416"/>
      <c r="J547" s="416"/>
      <c r="K547" s="416"/>
      <c r="L547" s="416"/>
      <c r="M547" s="416"/>
      <c r="N547" s="416"/>
      <c r="O547" s="416"/>
      <c r="P547" s="416"/>
      <c r="Q547" s="416">
        <v>19</v>
      </c>
      <c r="R547" s="416"/>
      <c r="S547" s="416"/>
      <c r="T547" s="416"/>
      <c r="U547" s="416"/>
      <c r="V547" s="282">
        <f t="shared" si="36"/>
        <v>19</v>
      </c>
      <c r="W547" s="216"/>
      <c r="X547" s="224"/>
      <c r="Y547" s="225"/>
      <c r="Z547" s="216"/>
      <c r="AA547" s="213">
        <f t="shared" si="37"/>
        <v>0</v>
      </c>
      <c r="AB547" s="216"/>
    </row>
    <row r="548" spans="3:28" ht="16.5" customHeight="1" hidden="1">
      <c r="C548" s="268"/>
      <c r="D548" s="260"/>
      <c r="E548" s="1426"/>
      <c r="F548" s="269"/>
      <c r="G548" s="259"/>
      <c r="H548" s="425"/>
      <c r="I548" s="416"/>
      <c r="J548" s="416"/>
      <c r="K548" s="416"/>
      <c r="L548" s="416"/>
      <c r="M548" s="416"/>
      <c r="N548" s="416"/>
      <c r="O548" s="416"/>
      <c r="P548" s="416"/>
      <c r="Q548" s="416"/>
      <c r="R548" s="416"/>
      <c r="S548" s="416"/>
      <c r="T548" s="416"/>
      <c r="U548" s="416"/>
      <c r="V548" s="282"/>
      <c r="W548" s="216"/>
      <c r="X548" s="224"/>
      <c r="Y548" s="225"/>
      <c r="Z548" s="216"/>
      <c r="AA548" s="216">
        <f t="shared" si="37"/>
        <v>0</v>
      </c>
      <c r="AB548" s="216"/>
    </row>
    <row r="549" spans="3:28" ht="16.5" customHeight="1" thickBot="1">
      <c r="C549" s="410"/>
      <c r="D549" s="274"/>
      <c r="E549" s="1428"/>
      <c r="F549" s="271"/>
      <c r="G549" s="273"/>
      <c r="H549" s="393"/>
      <c r="I549" s="416"/>
      <c r="J549" s="275"/>
      <c r="K549" s="275"/>
      <c r="L549" s="275"/>
      <c r="M549" s="275"/>
      <c r="N549" s="275"/>
      <c r="O549" s="275"/>
      <c r="P549" s="275"/>
      <c r="Q549" s="275"/>
      <c r="R549" s="275"/>
      <c r="S549" s="275"/>
      <c r="T549" s="275"/>
      <c r="U549" s="275"/>
      <c r="V549" s="282"/>
      <c r="W549" s="216"/>
      <c r="X549" s="224"/>
      <c r="Y549" s="225"/>
      <c r="Z549" s="216"/>
      <c r="AB549" s="216"/>
    </row>
    <row r="550" spans="2:28" ht="16.5" customHeight="1">
      <c r="B550" s="209" t="s">
        <v>128</v>
      </c>
      <c r="C550" s="250"/>
      <c r="D550" s="277"/>
      <c r="E550" s="278">
        <f>SUM(E535:E549)</f>
        <v>199</v>
      </c>
      <c r="F550" s="224">
        <f>SUM(F535:F549)</f>
        <v>107</v>
      </c>
      <c r="G550" s="224">
        <f>SUM(G535:G549)</f>
        <v>196</v>
      </c>
      <c r="H550" s="279">
        <f>SUM(H535:H549)+H565</f>
        <v>5</v>
      </c>
      <c r="I550" s="297"/>
      <c r="J550" s="256">
        <f aca="true" t="shared" si="38" ref="J550:Q550">SUM(J535:J549)</f>
        <v>20</v>
      </c>
      <c r="K550" s="256">
        <f t="shared" si="38"/>
        <v>0</v>
      </c>
      <c r="L550" s="256">
        <f t="shared" si="38"/>
        <v>84</v>
      </c>
      <c r="M550" s="256">
        <f t="shared" si="38"/>
        <v>0</v>
      </c>
      <c r="N550" s="256">
        <f t="shared" si="38"/>
        <v>10</v>
      </c>
      <c r="O550" s="256">
        <f t="shared" si="38"/>
        <v>28</v>
      </c>
      <c r="P550" s="256">
        <f t="shared" si="38"/>
        <v>13</v>
      </c>
      <c r="Q550" s="256">
        <f t="shared" si="38"/>
        <v>27</v>
      </c>
      <c r="R550" s="256"/>
      <c r="S550" s="256"/>
      <c r="T550" s="256">
        <f>SUM(T535:T549)</f>
        <v>17</v>
      </c>
      <c r="U550" s="438"/>
      <c r="V550" s="281">
        <f>SUM(J550:U550)</f>
        <v>199</v>
      </c>
      <c r="W550" s="216"/>
      <c r="X550" s="224"/>
      <c r="Y550" s="225"/>
      <c r="Z550" s="216"/>
      <c r="AB550" s="216"/>
    </row>
    <row r="551" spans="2:28" ht="16.5" customHeight="1">
      <c r="B551" s="209" t="s">
        <v>129</v>
      </c>
      <c r="C551" s="250"/>
      <c r="D551" s="277"/>
      <c r="E551" s="278">
        <f>+E552-E550</f>
        <v>36</v>
      </c>
      <c r="F551" s="224">
        <f>+F552-F550</f>
        <v>128</v>
      </c>
      <c r="G551" s="224">
        <f>+G552-G550</f>
        <v>39</v>
      </c>
      <c r="H551" s="279"/>
      <c r="I551" s="256"/>
      <c r="J551" s="255"/>
      <c r="K551" s="255"/>
      <c r="L551" s="255">
        <f>L550*0.185</f>
        <v>16</v>
      </c>
      <c r="M551" s="255">
        <f>M550*0.19</f>
        <v>0</v>
      </c>
      <c r="N551" s="255">
        <f>N550*0.185</f>
        <v>2</v>
      </c>
      <c r="O551" s="255">
        <f>O550*0.185</f>
        <v>5</v>
      </c>
      <c r="P551" s="255">
        <f>P550*0.185</f>
        <v>2</v>
      </c>
      <c r="Q551" s="255">
        <v>6</v>
      </c>
      <c r="R551" s="255"/>
      <c r="S551" s="255"/>
      <c r="T551" s="255">
        <v>5</v>
      </c>
      <c r="U551" s="255"/>
      <c r="V551" s="261">
        <f>SUM(J551:U551)</f>
        <v>36</v>
      </c>
      <c r="W551" s="216"/>
      <c r="X551" s="214"/>
      <c r="Y551" s="216"/>
      <c r="Z551" s="216"/>
      <c r="AB551" s="216"/>
    </row>
    <row r="552" spans="2:28" ht="16.5" customHeight="1" thickBot="1">
      <c r="B552" s="209" t="s">
        <v>28</v>
      </c>
      <c r="C552" s="250"/>
      <c r="D552" s="277"/>
      <c r="E552" s="283">
        <f>MAX(E550:G550)*0.18+MAX(E550:G550)</f>
        <v>235</v>
      </c>
      <c r="F552" s="284">
        <f>MAX(E550:G550)*0.18+MAX(E550:G550)</f>
        <v>235</v>
      </c>
      <c r="G552" s="284">
        <f>MAX(E550:G550)*0.18+MAX(E550:G550)</f>
        <v>235</v>
      </c>
      <c r="H552" s="285"/>
      <c r="I552" s="286"/>
      <c r="J552" s="286">
        <f>SUM(J550:J551)</f>
        <v>20</v>
      </c>
      <c r="K552" s="286"/>
      <c r="L552" s="286">
        <f aca="true" t="shared" si="39" ref="L552:Q552">SUM(L550:L551)</f>
        <v>100</v>
      </c>
      <c r="M552" s="286">
        <f t="shared" si="39"/>
        <v>0</v>
      </c>
      <c r="N552" s="286">
        <f t="shared" si="39"/>
        <v>12</v>
      </c>
      <c r="O552" s="286">
        <f t="shared" si="39"/>
        <v>33</v>
      </c>
      <c r="P552" s="286">
        <f t="shared" si="39"/>
        <v>15</v>
      </c>
      <c r="Q552" s="286">
        <f t="shared" si="39"/>
        <v>33</v>
      </c>
      <c r="R552" s="286"/>
      <c r="S552" s="286"/>
      <c r="T552" s="286">
        <f>SUM(T550:T551)</f>
        <v>22</v>
      </c>
      <c r="U552" s="444"/>
      <c r="V552" s="602">
        <f>SUM(J552:U552)</f>
        <v>235</v>
      </c>
      <c r="W552" s="216"/>
      <c r="X552" s="214"/>
      <c r="Y552" s="216"/>
      <c r="Z552" s="216"/>
      <c r="AB552" s="216"/>
    </row>
    <row r="553" spans="2:28" ht="16.5" customHeight="1">
      <c r="B553" s="209" t="s">
        <v>130</v>
      </c>
      <c r="C553" s="262"/>
      <c r="D553" s="224"/>
      <c r="E553" s="224"/>
      <c r="F553" s="224"/>
      <c r="G553" s="224"/>
      <c r="H553" s="224"/>
      <c r="I553" s="256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1452"/>
      <c r="W553" s="216"/>
      <c r="X553" s="290"/>
      <c r="Y553" s="216"/>
      <c r="Z553" s="216"/>
      <c r="AB553" s="216"/>
    </row>
    <row r="554" spans="3:9" ht="16.5" customHeight="1">
      <c r="C554" s="262"/>
      <c r="D554" s="224"/>
      <c r="E554" s="224"/>
      <c r="F554" s="224"/>
      <c r="G554" s="224"/>
      <c r="H554" s="224"/>
      <c r="I554" s="256"/>
    </row>
    <row r="555" spans="2:9" ht="16.5" customHeight="1" thickBot="1">
      <c r="B555" s="209" t="s">
        <v>208</v>
      </c>
      <c r="C555" s="262"/>
      <c r="D555" s="224"/>
      <c r="E555" s="224"/>
      <c r="F555" s="224"/>
      <c r="G555" s="224"/>
      <c r="H555" s="224"/>
      <c r="I555" s="256"/>
    </row>
    <row r="556" spans="2:69" ht="16.5" customHeight="1" thickBot="1">
      <c r="B556" s="1537" t="s">
        <v>132</v>
      </c>
      <c r="C556" s="1538"/>
      <c r="D556" s="1538"/>
      <c r="E556" s="1538"/>
      <c r="F556" s="1538"/>
      <c r="G556" s="1538"/>
      <c r="H556" s="1538"/>
      <c r="I556" s="1538"/>
      <c r="J556" s="1538"/>
      <c r="K556" s="1538"/>
      <c r="L556" s="1538"/>
      <c r="M556" s="1538"/>
      <c r="N556" s="1538"/>
      <c r="O556" s="1538"/>
      <c r="P556" s="1538"/>
      <c r="Q556" s="1538"/>
      <c r="R556" s="1538"/>
      <c r="S556" s="1538"/>
      <c r="T556" s="1538"/>
      <c r="U556" s="1538"/>
      <c r="V556" s="1539"/>
      <c r="W556" s="384"/>
      <c r="X556" s="384"/>
      <c r="Y556" s="384"/>
      <c r="Z556" s="384"/>
      <c r="AA556" s="225"/>
      <c r="AB556" s="224"/>
      <c r="AC556" s="225"/>
      <c r="AD556" s="225"/>
      <c r="AE556" s="225"/>
      <c r="AF556" s="225"/>
      <c r="AG556" s="225"/>
      <c r="AH556" s="225"/>
      <c r="AI556" s="225"/>
      <c r="AJ556" s="225"/>
      <c r="AK556" s="225"/>
      <c r="AL556" s="225"/>
      <c r="AM556" s="225"/>
      <c r="AN556" s="225"/>
      <c r="AO556" s="225"/>
      <c r="AP556" s="225"/>
      <c r="AQ556" s="225"/>
      <c r="AR556" s="225"/>
      <c r="AS556" s="225"/>
      <c r="AT556" s="225"/>
      <c r="AU556" s="225"/>
      <c r="AV556" s="225"/>
      <c r="AW556" s="225"/>
      <c r="AX556" s="225"/>
      <c r="AY556" s="225"/>
      <c r="AZ556" s="225"/>
      <c r="BA556" s="225"/>
      <c r="BB556" s="225"/>
      <c r="BC556" s="225"/>
      <c r="BD556" s="225"/>
      <c r="BE556" s="225"/>
      <c r="BF556" s="225"/>
      <c r="BG556" s="225"/>
      <c r="BH556" s="225"/>
      <c r="BI556" s="225"/>
      <c r="BJ556" s="225"/>
      <c r="BK556" s="225"/>
      <c r="BL556" s="225"/>
      <c r="BM556" s="225"/>
      <c r="BN556" s="225"/>
      <c r="BO556" s="225"/>
      <c r="BP556" s="225"/>
      <c r="BQ556" s="225"/>
    </row>
    <row r="557" spans="2:69" ht="16.5" customHeight="1" hidden="1" thickBot="1">
      <c r="B557" s="240"/>
      <c r="C557" s="240"/>
      <c r="D557" s="240"/>
      <c r="E557" s="240"/>
      <c r="F557" s="240"/>
      <c r="G557" s="240"/>
      <c r="H557" s="240"/>
      <c r="I557" s="236"/>
      <c r="J557" s="236"/>
      <c r="K557" s="236"/>
      <c r="L557" s="236"/>
      <c r="M557" s="236"/>
      <c r="N557" s="236"/>
      <c r="O557" s="236"/>
      <c r="P557" s="236"/>
      <c r="Q557" s="236"/>
      <c r="R557" s="236"/>
      <c r="S557" s="236"/>
      <c r="T557" s="236"/>
      <c r="U557" s="236"/>
      <c r="V557" s="563"/>
      <c r="W557" s="236"/>
      <c r="X557" s="236"/>
      <c r="Y557" s="240"/>
      <c r="Z557" s="236"/>
      <c r="AA557" s="225"/>
      <c r="AB557" s="224"/>
      <c r="AC557" s="225"/>
      <c r="AD557" s="225"/>
      <c r="AE557" s="225"/>
      <c r="AF557" s="225"/>
      <c r="AG557" s="225"/>
      <c r="AH557" s="225"/>
      <c r="AI557" s="225"/>
      <c r="AJ557" s="225"/>
      <c r="AK557" s="225"/>
      <c r="AL557" s="225"/>
      <c r="AM557" s="225"/>
      <c r="AN557" s="225"/>
      <c r="AO557" s="225"/>
      <c r="AP557" s="225"/>
      <c r="AQ557" s="225"/>
      <c r="AR557" s="225"/>
      <c r="AS557" s="225"/>
      <c r="AT557" s="225"/>
      <c r="AU557" s="225"/>
      <c r="AV557" s="225"/>
      <c r="AW557" s="225"/>
      <c r="AX557" s="225"/>
      <c r="AY557" s="225"/>
      <c r="AZ557" s="225"/>
      <c r="BA557" s="225"/>
      <c r="BB557" s="225"/>
      <c r="BC557" s="225"/>
      <c r="BD557" s="225"/>
      <c r="BE557" s="225"/>
      <c r="BF557" s="225"/>
      <c r="BG557" s="225"/>
      <c r="BH557" s="225"/>
      <c r="BI557" s="225"/>
      <c r="BJ557" s="225"/>
      <c r="BK557" s="225"/>
      <c r="BL557" s="225"/>
      <c r="BM557" s="225"/>
      <c r="BN557" s="225"/>
      <c r="BO557" s="225"/>
      <c r="BP557" s="225"/>
      <c r="BQ557" s="225"/>
    </row>
    <row r="558" spans="2:26" ht="16.5" customHeight="1" hidden="1" thickBot="1">
      <c r="B558" s="1537" t="s">
        <v>134</v>
      </c>
      <c r="C558" s="1538"/>
      <c r="D558" s="1538"/>
      <c r="E558" s="1538"/>
      <c r="F558" s="1538"/>
      <c r="G558" s="1538"/>
      <c r="H558" s="1538"/>
      <c r="I558" s="1538"/>
      <c r="J558" s="1538"/>
      <c r="K558" s="1538"/>
      <c r="L558" s="1538"/>
      <c r="M558" s="1538"/>
      <c r="N558" s="1538"/>
      <c r="O558" s="1538"/>
      <c r="P558" s="1538"/>
      <c r="Q558" s="1538"/>
      <c r="R558" s="1538"/>
      <c r="S558" s="1538"/>
      <c r="T558" s="1538"/>
      <c r="U558" s="1538"/>
      <c r="V558" s="1539"/>
      <c r="W558" s="240"/>
      <c r="X558" s="240"/>
      <c r="Y558" s="240"/>
      <c r="Z558" s="240"/>
    </row>
    <row r="559" spans="2:26" ht="16.5" customHeight="1" hidden="1" thickBot="1">
      <c r="B559" s="229"/>
      <c r="C559" s="230"/>
      <c r="D559" s="230"/>
      <c r="E559" s="230"/>
      <c r="F559" s="230"/>
      <c r="G559" s="230"/>
      <c r="H559" s="230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9"/>
      <c r="W559" s="236"/>
      <c r="X559" s="236"/>
      <c r="Y559" s="240"/>
      <c r="Z559" s="236"/>
    </row>
    <row r="560" spans="2:27" ht="16.5" customHeight="1" hidden="1" thickBot="1">
      <c r="B560" s="225"/>
      <c r="C560" s="226"/>
      <c r="D560" s="296"/>
      <c r="E560" s="1504" t="s">
        <v>86</v>
      </c>
      <c r="F560" s="1505"/>
      <c r="G560" s="1505"/>
      <c r="H560" s="1506"/>
      <c r="I560" s="297"/>
      <c r="J560" s="1498" t="s">
        <v>121</v>
      </c>
      <c r="K560" s="1498"/>
      <c r="L560" s="1498"/>
      <c r="M560" s="1498"/>
      <c r="N560" s="1498"/>
      <c r="O560" s="1498"/>
      <c r="P560" s="1498"/>
      <c r="Q560" s="1498"/>
      <c r="R560" s="1498"/>
      <c r="S560" s="1498"/>
      <c r="T560" s="1498"/>
      <c r="U560" s="1498"/>
      <c r="V560" s="1499"/>
      <c r="W560" s="461"/>
      <c r="X560" s="461"/>
      <c r="Y560" s="227"/>
      <c r="Z560" s="461"/>
      <c r="AA560" s="225"/>
    </row>
    <row r="561" spans="2:26" ht="16.5" customHeight="1" hidden="1" thickBot="1">
      <c r="B561" s="384"/>
      <c r="C561" s="231" t="s">
        <v>135</v>
      </c>
      <c r="D561" s="300"/>
      <c r="E561" s="233" t="s">
        <v>88</v>
      </c>
      <c r="F561" s="234" t="s">
        <v>89</v>
      </c>
      <c r="G561" s="234" t="s">
        <v>90</v>
      </c>
      <c r="H561" s="235" t="s">
        <v>91</v>
      </c>
      <c r="I561" s="301" t="s">
        <v>51</v>
      </c>
      <c r="J561" s="402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302" t="s">
        <v>73</v>
      </c>
      <c r="W561" s="248"/>
      <c r="X561" s="248"/>
      <c r="Y561" s="460"/>
      <c r="Z561" s="248"/>
    </row>
    <row r="562" spans="2:28" ht="16.5" customHeight="1" hidden="1" thickBot="1">
      <c r="B562" s="225"/>
      <c r="C562" s="729">
        <v>163</v>
      </c>
      <c r="D562" s="465" t="s">
        <v>151</v>
      </c>
      <c r="E562" s="258">
        <v>0</v>
      </c>
      <c r="F562" s="259">
        <v>0</v>
      </c>
      <c r="G562" s="259"/>
      <c r="H562" s="260">
        <v>0</v>
      </c>
      <c r="I562" s="280"/>
      <c r="J562" s="440"/>
      <c r="K562" s="441"/>
      <c r="L562" s="441"/>
      <c r="M562" s="441"/>
      <c r="N562" s="441"/>
      <c r="O562" s="441"/>
      <c r="P562" s="441"/>
      <c r="Q562" s="441"/>
      <c r="R562" s="441"/>
      <c r="S562" s="441"/>
      <c r="T562" s="441"/>
      <c r="U562" s="441"/>
      <c r="V562" s="442"/>
      <c r="W562" s="373"/>
      <c r="X562" s="373"/>
      <c r="Y562" s="277"/>
      <c r="Z562" s="373"/>
      <c r="AB562" s="224"/>
    </row>
    <row r="563" spans="2:28" ht="16.5" customHeight="1" hidden="1">
      <c r="B563" s="225"/>
      <c r="C563" s="589"/>
      <c r="D563" s="279"/>
      <c r="E563" s="245"/>
      <c r="F563" s="246"/>
      <c r="G563" s="246"/>
      <c r="H563" s="538"/>
      <c r="I563" s="256"/>
      <c r="J563" s="728"/>
      <c r="K563" s="593"/>
      <c r="L563" s="593"/>
      <c r="M563" s="593"/>
      <c r="N563" s="594"/>
      <c r="O563" s="594"/>
      <c r="P563" s="594"/>
      <c r="Q563" s="594"/>
      <c r="R563" s="594"/>
      <c r="S563" s="594"/>
      <c r="T563" s="594"/>
      <c r="U563" s="373"/>
      <c r="V563" s="537"/>
      <c r="W563" s="373"/>
      <c r="X563" s="373"/>
      <c r="Y563" s="277"/>
      <c r="Z563" s="373"/>
      <c r="AB563" s="474"/>
    </row>
    <row r="564" spans="2:28" ht="16.5" customHeight="1" hidden="1" thickBot="1">
      <c r="B564" s="225"/>
      <c r="C564" s="309"/>
      <c r="D564" s="393"/>
      <c r="E564" s="272"/>
      <c r="F564" s="273"/>
      <c r="G564" s="273"/>
      <c r="H564" s="274"/>
      <c r="I564" s="275"/>
      <c r="J564" s="443"/>
      <c r="K564" s="428"/>
      <c r="L564" s="428"/>
      <c r="M564" s="428"/>
      <c r="N564" s="311"/>
      <c r="O564" s="311"/>
      <c r="P564" s="311"/>
      <c r="Q564" s="311"/>
      <c r="R564" s="311"/>
      <c r="S564" s="311"/>
      <c r="T564" s="311"/>
      <c r="U564" s="444"/>
      <c r="V564" s="445"/>
      <c r="W564" s="373"/>
      <c r="X564" s="373"/>
      <c r="Y564" s="277"/>
      <c r="Z564" s="373"/>
      <c r="AB564" s="273"/>
    </row>
    <row r="565" spans="2:28" ht="15.75" hidden="1" thickBot="1">
      <c r="B565" s="315" t="s">
        <v>307</v>
      </c>
      <c r="C565" s="262"/>
      <c r="D565" s="224"/>
      <c r="E565" s="283">
        <f>SUM(E562:E564)</f>
        <v>0</v>
      </c>
      <c r="F565" s="284">
        <f>SUM(F562:F564)</f>
        <v>0</v>
      </c>
      <c r="G565" s="284">
        <f>SUM(G562:G564)</f>
        <v>0</v>
      </c>
      <c r="H565" s="285">
        <f>SUM(H562:H564)</f>
        <v>0</v>
      </c>
      <c r="I565" s="286"/>
      <c r="J565" s="286">
        <f aca="true" t="shared" si="40" ref="J565:P565">SUM(J562:J564)</f>
        <v>0</v>
      </c>
      <c r="K565" s="286">
        <f t="shared" si="40"/>
        <v>0</v>
      </c>
      <c r="L565" s="286">
        <f t="shared" si="40"/>
        <v>0</v>
      </c>
      <c r="M565" s="286">
        <f t="shared" si="40"/>
        <v>0</v>
      </c>
      <c r="N565" s="286">
        <f t="shared" si="40"/>
        <v>0</v>
      </c>
      <c r="O565" s="286">
        <f t="shared" si="40"/>
        <v>0</v>
      </c>
      <c r="P565" s="286">
        <f t="shared" si="40"/>
        <v>0</v>
      </c>
      <c r="Q565" s="286"/>
      <c r="R565" s="286">
        <f>SUM(R562:R564)</f>
        <v>0</v>
      </c>
      <c r="S565" s="286">
        <f>SUM(S562:S564)</f>
        <v>0</v>
      </c>
      <c r="T565" s="286">
        <f>SUM(T562:T564)</f>
        <v>0</v>
      </c>
      <c r="U565" s="286"/>
      <c r="V565" s="445"/>
      <c r="W565" s="256"/>
      <c r="X565" s="256"/>
      <c r="Y565" s="224"/>
      <c r="Z565" s="256"/>
      <c r="AA565" s="459"/>
      <c r="AB565" s="214">
        <f>SUM(AB562:AB564)</f>
        <v>0</v>
      </c>
    </row>
    <row r="566" spans="2:8" ht="16.5" customHeight="1">
      <c r="B566" s="371"/>
      <c r="C566" s="250"/>
      <c r="D566" s="277"/>
      <c r="E566" s="224"/>
      <c r="F566" s="224"/>
      <c r="G566" s="224"/>
      <c r="H566" s="224"/>
    </row>
    <row r="567" spans="2:22" ht="16.5" customHeight="1" thickBot="1">
      <c r="B567" s="371" t="s">
        <v>251</v>
      </c>
      <c r="C567" s="250"/>
      <c r="D567" s="277"/>
      <c r="E567" s="224"/>
      <c r="F567" s="224"/>
      <c r="G567" s="224"/>
      <c r="H567" s="224"/>
      <c r="J567" s="222"/>
      <c r="K567" s="222"/>
      <c r="L567" s="222"/>
      <c r="M567" s="222" t="s">
        <v>78</v>
      </c>
      <c r="N567" s="222"/>
      <c r="O567" s="222"/>
      <c r="P567" s="222"/>
      <c r="Q567" s="662">
        <v>19</v>
      </c>
      <c r="R567" s="662">
        <v>1</v>
      </c>
      <c r="S567" s="662"/>
      <c r="T567" s="219">
        <v>18</v>
      </c>
      <c r="U567" s="219"/>
      <c r="V567" s="219">
        <f>SUM(Q567:T567)</f>
        <v>38</v>
      </c>
    </row>
    <row r="568" spans="2:23" ht="16.5" customHeight="1" thickBot="1">
      <c r="B568" s="344"/>
      <c r="C568" s="321"/>
      <c r="D568" s="322"/>
      <c r="E568" s="1489" t="s">
        <v>86</v>
      </c>
      <c r="F568" s="1490"/>
      <c r="G568" s="1490"/>
      <c r="H568" s="1491"/>
      <c r="I568" s="556"/>
      <c r="J568" s="1486" t="s">
        <v>121</v>
      </c>
      <c r="K568" s="1487"/>
      <c r="L568" s="1487"/>
      <c r="M568" s="1487"/>
      <c r="N568" s="1487"/>
      <c r="O568" s="1487"/>
      <c r="P568" s="1487"/>
      <c r="Q568" s="1487"/>
      <c r="R568" s="1487"/>
      <c r="S568" s="1487"/>
      <c r="T568" s="1487"/>
      <c r="U568" s="1487"/>
      <c r="V568" s="1488"/>
      <c r="W568" s="323"/>
    </row>
    <row r="569" spans="2:28" ht="16.5" customHeight="1" thickBot="1">
      <c r="B569" s="371"/>
      <c r="C569" s="324" t="s">
        <v>135</v>
      </c>
      <c r="D569" s="325"/>
      <c r="E569" s="603" t="s">
        <v>88</v>
      </c>
      <c r="F569" s="515" t="s">
        <v>89</v>
      </c>
      <c r="G569" s="515" t="s">
        <v>90</v>
      </c>
      <c r="H569" s="516" t="s">
        <v>91</v>
      </c>
      <c r="I569" s="513" t="s">
        <v>51</v>
      </c>
      <c r="J569" s="330"/>
      <c r="K569" s="331"/>
      <c r="L569" s="331"/>
      <c r="M569" s="331"/>
      <c r="N569" s="331"/>
      <c r="O569" s="331"/>
      <c r="P569" s="331"/>
      <c r="Q569" s="331" t="s">
        <v>68</v>
      </c>
      <c r="R569" s="331">
        <v>80</v>
      </c>
      <c r="S569" s="331">
        <v>92</v>
      </c>
      <c r="T569" s="331"/>
      <c r="U569" s="331"/>
      <c r="V569" s="468" t="s">
        <v>73</v>
      </c>
      <c r="W569" s="216"/>
      <c r="X569" s="224"/>
      <c r="Y569" s="216"/>
      <c r="Z569" s="216"/>
      <c r="AB569" s="216"/>
    </row>
    <row r="570" spans="2:28" ht="16.5" customHeight="1">
      <c r="B570" s="371"/>
      <c r="C570" s="604">
        <v>734</v>
      </c>
      <c r="D570" s="244"/>
      <c r="E570" s="334">
        <v>11</v>
      </c>
      <c r="F570" s="703">
        <v>5</v>
      </c>
      <c r="G570" s="702">
        <v>11</v>
      </c>
      <c r="H570" s="517">
        <v>0</v>
      </c>
      <c r="I570" s="256"/>
      <c r="J570" s="521"/>
      <c r="K570" s="373"/>
      <c r="L570" s="373"/>
      <c r="M570" s="373"/>
      <c r="N570" s="373"/>
      <c r="O570" s="373"/>
      <c r="P570" s="373"/>
      <c r="Q570" s="373">
        <v>6</v>
      </c>
      <c r="R570" s="373">
        <v>5</v>
      </c>
      <c r="S570" s="373"/>
      <c r="T570" s="373"/>
      <c r="U570" s="373"/>
      <c r="V570" s="690">
        <f>SUM(J570:U570)</f>
        <v>11</v>
      </c>
      <c r="W570" s="216"/>
      <c r="X570" s="224"/>
      <c r="Y570" s="216"/>
      <c r="Z570" s="216"/>
      <c r="AB570" s="216"/>
    </row>
    <row r="571" spans="2:28" ht="16.5" customHeight="1">
      <c r="B571" s="371"/>
      <c r="C571" s="1429">
        <v>750</v>
      </c>
      <c r="D571" s="224"/>
      <c r="E571" s="1433">
        <v>7</v>
      </c>
      <c r="F571" s="810">
        <v>3</v>
      </c>
      <c r="G571" s="811">
        <v>8</v>
      </c>
      <c r="H571" s="364"/>
      <c r="I571" s="256"/>
      <c r="J571" s="480"/>
      <c r="K571" s="481"/>
      <c r="L571" s="481"/>
      <c r="M571" s="481"/>
      <c r="N571" s="481"/>
      <c r="O571" s="481"/>
      <c r="P571" s="481"/>
      <c r="Q571" s="481"/>
      <c r="R571" s="481">
        <v>8</v>
      </c>
      <c r="S571" s="481"/>
      <c r="T571" s="481"/>
      <c r="U571" s="481"/>
      <c r="V571" s="716">
        <f>SUM(J571:U571)</f>
        <v>8</v>
      </c>
      <c r="W571" s="216"/>
      <c r="X571" s="224"/>
      <c r="Y571" s="216"/>
      <c r="Z571" s="216"/>
      <c r="AB571" s="216"/>
    </row>
    <row r="572" spans="2:28" ht="16.5" customHeight="1" thickBot="1">
      <c r="B572" s="484"/>
      <c r="C572" s="605">
        <v>761</v>
      </c>
      <c r="D572" s="345"/>
      <c r="E572" s="346">
        <v>20</v>
      </c>
      <c r="F572" s="705">
        <v>11</v>
      </c>
      <c r="G572" s="706">
        <v>21</v>
      </c>
      <c r="H572" s="656">
        <v>0</v>
      </c>
      <c r="I572" s="351"/>
      <c r="J572" s="475"/>
      <c r="K572" s="476"/>
      <c r="L572" s="476"/>
      <c r="M572" s="476"/>
      <c r="N572" s="476"/>
      <c r="O572" s="476"/>
      <c r="P572" s="476"/>
      <c r="Q572" s="476"/>
      <c r="R572" s="476"/>
      <c r="S572" s="476">
        <v>21</v>
      </c>
      <c r="T572" s="476"/>
      <c r="U572" s="476"/>
      <c r="V572" s="477">
        <f>SUM(J572:U572)</f>
        <v>21</v>
      </c>
      <c r="W572" s="216"/>
      <c r="X572" s="224"/>
      <c r="Y572" s="216"/>
      <c r="Z572" s="216"/>
      <c r="AB572" s="216"/>
    </row>
    <row r="573" spans="2:28" ht="16.5" customHeight="1">
      <c r="B573" s="241" t="s">
        <v>128</v>
      </c>
      <c r="C573" s="250"/>
      <c r="D573" s="277"/>
      <c r="E573" s="363">
        <f>SUM(E570:E572)</f>
        <v>38</v>
      </c>
      <c r="F573" s="224">
        <f>SUM(F570:F572)</f>
        <v>19</v>
      </c>
      <c r="G573" s="224">
        <f>SUM(G570:G572)</f>
        <v>40</v>
      </c>
      <c r="H573" s="364">
        <f>SUM(H572)</f>
        <v>0</v>
      </c>
      <c r="I573" s="256"/>
      <c r="J573" s="606"/>
      <c r="K573" s="256"/>
      <c r="L573" s="256"/>
      <c r="M573" s="256"/>
      <c r="N573" s="256"/>
      <c r="O573" s="256"/>
      <c r="P573" s="256"/>
      <c r="Q573" s="256">
        <f>SUM(Q570:Q572)</f>
        <v>6</v>
      </c>
      <c r="R573" s="256">
        <f>SUM(R570:R572)</f>
        <v>13</v>
      </c>
      <c r="S573" s="256">
        <f>SUM(S570:S572)</f>
        <v>21</v>
      </c>
      <c r="T573" s="256"/>
      <c r="U573" s="256"/>
      <c r="V573" s="607">
        <f>SUM(V570:V572)</f>
        <v>40</v>
      </c>
      <c r="W573" s="216"/>
      <c r="X573" s="224"/>
      <c r="Y573" s="216"/>
      <c r="Z573" s="216"/>
      <c r="AB573" s="216"/>
    </row>
    <row r="574" spans="2:28" ht="16.5" customHeight="1" thickBot="1">
      <c r="B574" s="354" t="s">
        <v>129</v>
      </c>
      <c r="C574" s="362"/>
      <c r="D574" s="277"/>
      <c r="E574" s="363">
        <f>E575-E573</f>
        <v>10</v>
      </c>
      <c r="F574" s="224">
        <f>F575-F573</f>
        <v>29</v>
      </c>
      <c r="G574" s="224">
        <f>G575-G573</f>
        <v>8</v>
      </c>
      <c r="H574" s="364"/>
      <c r="I574" s="286"/>
      <c r="J574" s="343">
        <f>SUM(J570:J573)</f>
        <v>0</v>
      </c>
      <c r="K574" s="255"/>
      <c r="L574" s="255"/>
      <c r="M574" s="255">
        <f>SUM(M570:M573)</f>
        <v>0</v>
      </c>
      <c r="N574" s="255">
        <f>SUM(N570:N573)</f>
        <v>0</v>
      </c>
      <c r="O574" s="255">
        <f>SUM(O570:O573)</f>
        <v>0</v>
      </c>
      <c r="P574" s="255">
        <f>SUM(P570:P573)</f>
        <v>0</v>
      </c>
      <c r="Q574" s="255"/>
      <c r="R574" s="608">
        <v>4</v>
      </c>
      <c r="S574" s="608">
        <v>4</v>
      </c>
      <c r="T574" s="608"/>
      <c r="U574" s="255"/>
      <c r="V574" s="342">
        <f>SUM(Q574:S574)</f>
        <v>8</v>
      </c>
      <c r="W574" s="216"/>
      <c r="X574" s="214"/>
      <c r="Y574" s="216"/>
      <c r="Z574" s="216"/>
      <c r="AB574" s="216"/>
    </row>
    <row r="575" spans="2:28" ht="16.5" customHeight="1" thickBot="1">
      <c r="B575" s="354" t="s">
        <v>28</v>
      </c>
      <c r="C575" s="362"/>
      <c r="D575" s="277"/>
      <c r="E575" s="366">
        <f>MAX($E573:$G573)*0.2+MAX($E573:$G573)</f>
        <v>48</v>
      </c>
      <c r="F575" s="367">
        <f>MAX($E573:$G573)*0.2+MAX($E573:$G573)</f>
        <v>48</v>
      </c>
      <c r="G575" s="367">
        <f>MAX($E573:$G573)*0.2+MAX($E573:$G573)</f>
        <v>48</v>
      </c>
      <c r="H575" s="368"/>
      <c r="J575" s="350">
        <f aca="true" t="shared" si="41" ref="J575:P575">SUM(J570:J573)</f>
        <v>0</v>
      </c>
      <c r="K575" s="351">
        <f t="shared" si="41"/>
        <v>0</v>
      </c>
      <c r="L575" s="351">
        <f t="shared" si="41"/>
        <v>0</v>
      </c>
      <c r="M575" s="351">
        <f t="shared" si="41"/>
        <v>0</v>
      </c>
      <c r="N575" s="351">
        <f t="shared" si="41"/>
        <v>0</v>
      </c>
      <c r="O575" s="351">
        <f t="shared" si="41"/>
        <v>0</v>
      </c>
      <c r="P575" s="351">
        <f t="shared" si="41"/>
        <v>0</v>
      </c>
      <c r="Q575" s="351">
        <f>SUM(Q573:Q574)</f>
        <v>6</v>
      </c>
      <c r="R575" s="351">
        <f>SUM(R573:R574)</f>
        <v>17</v>
      </c>
      <c r="S575" s="351">
        <f>SUM(S573:S574)</f>
        <v>25</v>
      </c>
      <c r="T575" s="351"/>
      <c r="U575" s="351"/>
      <c r="V575" s="609">
        <f>SUM(Q575:S575)</f>
        <v>48</v>
      </c>
      <c r="W575" s="216"/>
      <c r="X575" s="214"/>
      <c r="Y575" s="216"/>
      <c r="Z575" s="216"/>
      <c r="AB575" s="216"/>
    </row>
    <row r="576" spans="2:28" ht="16.5" customHeight="1">
      <c r="B576" s="209" t="s">
        <v>130</v>
      </c>
      <c r="C576" s="362"/>
      <c r="D576" s="277"/>
      <c r="E576" s="224"/>
      <c r="F576" s="224"/>
      <c r="G576" s="224"/>
      <c r="H576" s="224"/>
      <c r="Q576" s="291"/>
      <c r="R576" s="291"/>
      <c r="S576" s="291"/>
      <c r="T576" s="291"/>
      <c r="U576" s="291"/>
      <c r="V576" s="290"/>
      <c r="W576" s="216"/>
      <c r="X576" s="290"/>
      <c r="Y576" s="216"/>
      <c r="Z576" s="216"/>
      <c r="AB576" s="216"/>
    </row>
    <row r="577" spans="2:28" ht="16.5" customHeight="1">
      <c r="B577" s="209"/>
      <c r="C577" s="362"/>
      <c r="D577" s="277"/>
      <c r="E577" s="224"/>
      <c r="F577" s="224"/>
      <c r="G577" s="224"/>
      <c r="H577" s="224"/>
      <c r="Q577" s="291"/>
      <c r="R577" s="291"/>
      <c r="S577" s="291"/>
      <c r="T577" s="291"/>
      <c r="U577" s="291"/>
      <c r="V577" s="290"/>
      <c r="W577" s="216"/>
      <c r="X577" s="290"/>
      <c r="Y577" s="216"/>
      <c r="Z577" s="216"/>
      <c r="AB577" s="216"/>
    </row>
    <row r="578" spans="2:3" ht="16.5" customHeight="1">
      <c r="B578" s="225" t="s">
        <v>78</v>
      </c>
      <c r="C578" s="262"/>
    </row>
    <row r="579" spans="2:22" ht="16.5" customHeight="1" thickBot="1">
      <c r="B579" s="241" t="s">
        <v>321</v>
      </c>
      <c r="C579" s="262"/>
      <c r="H579" s="219"/>
      <c r="I579" s="219"/>
      <c r="J579" s="662">
        <v>25</v>
      </c>
      <c r="K579" s="662"/>
      <c r="L579" s="662">
        <v>11</v>
      </c>
      <c r="M579" s="662"/>
      <c r="N579" s="662">
        <v>100</v>
      </c>
      <c r="O579" s="662"/>
      <c r="P579" s="662"/>
      <c r="Q579" s="662">
        <f>Q567+Q532</f>
        <v>31</v>
      </c>
      <c r="R579" s="662">
        <f>R567+R532</f>
        <v>34</v>
      </c>
      <c r="S579" s="662">
        <v>15</v>
      </c>
      <c r="T579" s="662">
        <f>T567+T532</f>
        <v>57</v>
      </c>
      <c r="U579" s="219"/>
      <c r="V579" s="662">
        <f>SUM(J579:U579)</f>
        <v>273</v>
      </c>
    </row>
    <row r="580" spans="2:22" ht="16.5" customHeight="1" thickBot="1">
      <c r="B580" s="344"/>
      <c r="C580" s="1537" t="s">
        <v>138</v>
      </c>
      <c r="D580" s="1538"/>
      <c r="E580" s="1538"/>
      <c r="F580" s="1538"/>
      <c r="G580" s="1538"/>
      <c r="H580" s="1539"/>
      <c r="I580" s="297"/>
      <c r="J580" s="1540" t="s">
        <v>121</v>
      </c>
      <c r="K580" s="1541"/>
      <c r="L580" s="1541"/>
      <c r="M580" s="1541"/>
      <c r="N580" s="1541"/>
      <c r="O580" s="1541"/>
      <c r="P580" s="1541"/>
      <c r="Q580" s="1541"/>
      <c r="R580" s="1541"/>
      <c r="S580" s="1541"/>
      <c r="T580" s="1541"/>
      <c r="U580" s="1541"/>
      <c r="V580" s="1542"/>
    </row>
    <row r="581" spans="2:28" ht="16.5" customHeight="1" thickBot="1">
      <c r="B581" s="371"/>
      <c r="C581" s="354"/>
      <c r="D581" s="242"/>
      <c r="E581" s="541" t="s">
        <v>88</v>
      </c>
      <c r="F581" s="240" t="s">
        <v>187</v>
      </c>
      <c r="G581" s="240" t="s">
        <v>90</v>
      </c>
      <c r="H581" s="249" t="s">
        <v>91</v>
      </c>
      <c r="I581" s="301" t="s">
        <v>51</v>
      </c>
      <c r="J581" s="402" t="s">
        <v>52</v>
      </c>
      <c r="K581" s="238"/>
      <c r="L581" s="238" t="s">
        <v>60</v>
      </c>
      <c r="M581" s="238"/>
      <c r="N581" s="238" t="s">
        <v>66</v>
      </c>
      <c r="O581" s="238" t="s">
        <v>67</v>
      </c>
      <c r="P581" s="238">
        <v>75</v>
      </c>
      <c r="Q581" s="238" t="s">
        <v>68</v>
      </c>
      <c r="R581" s="238">
        <v>80</v>
      </c>
      <c r="S581" s="238">
        <v>92</v>
      </c>
      <c r="T581" s="238">
        <v>94</v>
      </c>
      <c r="U581" s="238"/>
      <c r="V581" s="302" t="s">
        <v>73</v>
      </c>
      <c r="W581" s="216"/>
      <c r="X581" s="214"/>
      <c r="Y581" s="216"/>
      <c r="Z581" s="216"/>
      <c r="AB581" s="216"/>
    </row>
    <row r="582" spans="2:28" ht="16.5" customHeight="1">
      <c r="B582" s="241" t="s">
        <v>128</v>
      </c>
      <c r="C582" s="344"/>
      <c r="D582" s="277"/>
      <c r="E582" s="385">
        <f>E573+E550</f>
        <v>237</v>
      </c>
      <c r="F582" s="386">
        <f>F573+F550</f>
        <v>126</v>
      </c>
      <c r="G582" s="386">
        <f>G573+G550</f>
        <v>236</v>
      </c>
      <c r="H582" s="387">
        <f>H573+H550</f>
        <v>5</v>
      </c>
      <c r="I582" s="438"/>
      <c r="J582" s="385">
        <f>J550</f>
        <v>20</v>
      </c>
      <c r="K582" s="333"/>
      <c r="L582" s="333">
        <f aca="true" t="shared" si="42" ref="L582:O583">L550</f>
        <v>84</v>
      </c>
      <c r="M582" s="333">
        <f t="shared" si="42"/>
        <v>0</v>
      </c>
      <c r="N582" s="333">
        <f t="shared" si="42"/>
        <v>10</v>
      </c>
      <c r="O582" s="333">
        <f t="shared" si="42"/>
        <v>28</v>
      </c>
      <c r="P582" s="333">
        <f>+P550</f>
        <v>13</v>
      </c>
      <c r="Q582" s="333">
        <f>Q573+Q550</f>
        <v>33</v>
      </c>
      <c r="R582" s="333">
        <f>R573</f>
        <v>13</v>
      </c>
      <c r="S582" s="333">
        <f>S573</f>
        <v>21</v>
      </c>
      <c r="T582" s="333">
        <f>T550</f>
        <v>17</v>
      </c>
      <c r="U582" s="438"/>
      <c r="V582" s="281">
        <f>SUM(J582:U582)</f>
        <v>239</v>
      </c>
      <c r="W582" s="216"/>
      <c r="X582" s="214"/>
      <c r="Y582" s="216"/>
      <c r="Z582" s="216"/>
      <c r="AB582" s="216"/>
    </row>
    <row r="583" spans="2:28" ht="16.5" customHeight="1">
      <c r="B583" s="354" t="s">
        <v>129</v>
      </c>
      <c r="C583" s="362"/>
      <c r="D583" s="277"/>
      <c r="E583" s="278">
        <f>E551+E574</f>
        <v>46</v>
      </c>
      <c r="F583" s="224">
        <f>F551+F574</f>
        <v>157</v>
      </c>
      <c r="G583" s="224">
        <f>G551+G574</f>
        <v>47</v>
      </c>
      <c r="H583" s="279"/>
      <c r="I583" s="255"/>
      <c r="J583" s="610">
        <f>J574+J551</f>
        <v>0</v>
      </c>
      <c r="K583" s="255"/>
      <c r="L583" s="255">
        <f t="shared" si="42"/>
        <v>16</v>
      </c>
      <c r="M583" s="269">
        <f t="shared" si="42"/>
        <v>0</v>
      </c>
      <c r="N583" s="255">
        <f t="shared" si="42"/>
        <v>2</v>
      </c>
      <c r="O583" s="269">
        <f t="shared" si="42"/>
        <v>5</v>
      </c>
      <c r="P583" s="269">
        <f>+P551</f>
        <v>2</v>
      </c>
      <c r="Q583" s="269">
        <f>Q574+Q551</f>
        <v>6</v>
      </c>
      <c r="R583" s="269">
        <f>R574</f>
        <v>4</v>
      </c>
      <c r="S583" s="269">
        <f>S574</f>
        <v>4</v>
      </c>
      <c r="T583" s="269">
        <f>T551</f>
        <v>5</v>
      </c>
      <c r="U583" s="481"/>
      <c r="V583" s="528">
        <f>V551+V574</f>
        <v>44</v>
      </c>
      <c r="W583" s="216"/>
      <c r="X583" s="214"/>
      <c r="Y583" s="216"/>
      <c r="Z583" s="216"/>
      <c r="AB583" s="216"/>
    </row>
    <row r="584" spans="2:28" ht="16.5" customHeight="1" thickBot="1">
      <c r="B584" s="354" t="s">
        <v>28</v>
      </c>
      <c r="C584" s="362"/>
      <c r="D584" s="277"/>
      <c r="E584" s="283">
        <f>SUM(E582:E583)</f>
        <v>283</v>
      </c>
      <c r="F584" s="284">
        <f>SUM(F582:F583)</f>
        <v>283</v>
      </c>
      <c r="G584" s="284">
        <f>SUM(G582:G583)</f>
        <v>283</v>
      </c>
      <c r="H584" s="285">
        <f>H575+H552</f>
        <v>0</v>
      </c>
      <c r="I584" s="286"/>
      <c r="J584" s="275">
        <f aca="true" t="shared" si="43" ref="J584:T584">SUM(J582:J583)</f>
        <v>20</v>
      </c>
      <c r="K584" s="275">
        <f t="shared" si="43"/>
        <v>0</v>
      </c>
      <c r="L584" s="275">
        <f t="shared" si="43"/>
        <v>100</v>
      </c>
      <c r="M584" s="275">
        <f t="shared" si="43"/>
        <v>0</v>
      </c>
      <c r="N584" s="275">
        <f t="shared" si="43"/>
        <v>12</v>
      </c>
      <c r="O584" s="275">
        <f t="shared" si="43"/>
        <v>33</v>
      </c>
      <c r="P584" s="275">
        <f t="shared" si="43"/>
        <v>15</v>
      </c>
      <c r="Q584" s="275">
        <f t="shared" si="43"/>
        <v>39</v>
      </c>
      <c r="R584" s="275">
        <f t="shared" si="43"/>
        <v>17</v>
      </c>
      <c r="S584" s="275">
        <f t="shared" si="43"/>
        <v>25</v>
      </c>
      <c r="T584" s="275">
        <f t="shared" si="43"/>
        <v>22</v>
      </c>
      <c r="U584" s="444"/>
      <c r="V584" s="602">
        <f>SUM(V582:V583)</f>
        <v>283</v>
      </c>
      <c r="W584" s="216"/>
      <c r="X584" s="214"/>
      <c r="Y584" s="216"/>
      <c r="Z584" s="216"/>
      <c r="AB584" s="216"/>
    </row>
    <row r="585" spans="2:28" ht="16.5" customHeight="1">
      <c r="B585" s="209" t="s">
        <v>130</v>
      </c>
      <c r="C585" s="495"/>
      <c r="D585" s="496"/>
      <c r="E585" s="211"/>
      <c r="F585" s="211"/>
      <c r="G585" s="574"/>
      <c r="H585" s="574"/>
      <c r="I585" s="292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1450">
        <f>V583/V582</f>
        <v>0.184</v>
      </c>
      <c r="W585" s="216"/>
      <c r="X585" s="214"/>
      <c r="Y585" s="216"/>
      <c r="Z585" s="216"/>
      <c r="AB585" s="216"/>
    </row>
    <row r="586" spans="2:26" ht="16.5" customHeight="1">
      <c r="B586" s="371"/>
      <c r="C586" s="495"/>
      <c r="D586" s="496"/>
      <c r="E586" s="211"/>
      <c r="F586" s="211"/>
      <c r="G586" s="574"/>
      <c r="H586" s="574"/>
      <c r="I586" s="292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  <c r="X586" s="291"/>
      <c r="Y586" s="492"/>
      <c r="Z586" s="291"/>
    </row>
    <row r="587" spans="2:26" ht="16.5" customHeight="1" hidden="1">
      <c r="B587" s="484" t="s">
        <v>209</v>
      </c>
      <c r="C587" s="495"/>
      <c r="D587" s="496"/>
      <c r="E587" s="211"/>
      <c r="F587" s="211"/>
      <c r="G587" s="574"/>
      <c r="H587" s="574"/>
      <c r="I587" s="292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  <c r="X587" s="291"/>
      <c r="Y587" s="492"/>
      <c r="Z587" s="291"/>
    </row>
    <row r="588" spans="2:26" ht="16.5" customHeight="1" hidden="1">
      <c r="B588" s="484" t="s">
        <v>178</v>
      </c>
      <c r="C588" s="495"/>
      <c r="D588" s="496"/>
      <c r="E588" s="211"/>
      <c r="F588" s="211"/>
      <c r="G588" s="574"/>
      <c r="H588" s="574"/>
      <c r="I588" s="292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  <c r="X588" s="291"/>
      <c r="Y588" s="492"/>
      <c r="Z588" s="291"/>
    </row>
    <row r="589" spans="2:3" ht="16.5" customHeight="1" hidden="1">
      <c r="B589" s="225" t="s">
        <v>210</v>
      </c>
      <c r="C589" s="262"/>
    </row>
    <row r="590" spans="2:3" ht="16.5" customHeight="1" hidden="1">
      <c r="B590" s="225" t="s">
        <v>146</v>
      </c>
      <c r="C590" s="262"/>
    </row>
    <row r="591" spans="2:3" ht="16.5" customHeight="1" hidden="1">
      <c r="B591" s="225" t="s">
        <v>147</v>
      </c>
      <c r="C591" s="262"/>
    </row>
    <row r="592" spans="2:3" ht="16.5" customHeight="1">
      <c r="B592" s="225"/>
      <c r="C592" s="262"/>
    </row>
    <row r="593" spans="2:26" ht="16.5" customHeight="1">
      <c r="B593" s="384" t="s">
        <v>118</v>
      </c>
      <c r="C593" s="315"/>
      <c r="D593" s="211"/>
      <c r="E593" s="211"/>
      <c r="F593" s="211"/>
      <c r="G593" s="211"/>
      <c r="H593" s="211"/>
      <c r="I593" s="212"/>
      <c r="J593" s="212"/>
      <c r="K593" s="212"/>
      <c r="L593" s="212"/>
      <c r="M593" s="212"/>
      <c r="N593" s="212"/>
      <c r="O593" s="212"/>
      <c r="P593" s="212"/>
      <c r="Q593" s="212"/>
      <c r="R593" s="212"/>
      <c r="S593" s="212"/>
      <c r="T593" s="212"/>
      <c r="U593" s="212"/>
      <c r="V593" s="212"/>
      <c r="W593" s="212"/>
      <c r="X593" s="212"/>
      <c r="Y593" s="211"/>
      <c r="Z593" s="212"/>
    </row>
    <row r="594" spans="2:26" ht="16.5" customHeight="1">
      <c r="B594" s="209" t="s">
        <v>119</v>
      </c>
      <c r="C594" s="210"/>
      <c r="D594" s="211"/>
      <c r="E594" s="211"/>
      <c r="F594" s="211"/>
      <c r="G594" s="211"/>
      <c r="H594" s="211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1"/>
      <c r="Z594" s="212"/>
    </row>
    <row r="596" spans="2:26" ht="16.5" customHeight="1">
      <c r="B596" s="209" t="s">
        <v>211</v>
      </c>
      <c r="N596" s="396"/>
      <c r="O596" s="396"/>
      <c r="P596" s="396"/>
      <c r="Q596" s="396"/>
      <c r="R596" s="396"/>
      <c r="S596" s="396"/>
      <c r="T596" s="396"/>
      <c r="U596" s="396"/>
      <c r="V596" s="396"/>
      <c r="W596" s="396"/>
      <c r="X596" s="396"/>
      <c r="Y596" s="397"/>
      <c r="Z596" s="396"/>
    </row>
    <row r="598" spans="2:22" ht="16.5" customHeight="1" thickBot="1">
      <c r="B598" s="209" t="s">
        <v>222</v>
      </c>
      <c r="J598" s="662">
        <v>3</v>
      </c>
      <c r="K598" s="662"/>
      <c r="L598" s="662"/>
      <c r="M598" s="662"/>
      <c r="N598" s="662"/>
      <c r="O598" s="662">
        <v>63</v>
      </c>
      <c r="P598" s="662">
        <f>'DIV EQUP'!K17</f>
        <v>0</v>
      </c>
      <c r="Q598" s="662">
        <v>1</v>
      </c>
      <c r="R598" s="662">
        <v>129</v>
      </c>
      <c r="S598" s="662"/>
      <c r="T598" s="662">
        <v>15</v>
      </c>
      <c r="U598" s="662">
        <v>19</v>
      </c>
      <c r="V598" s="662">
        <f>SUM(J598:U598)</f>
        <v>230</v>
      </c>
    </row>
    <row r="599" spans="3:22" ht="15.75" thickBot="1">
      <c r="C599" s="226"/>
      <c r="D599" s="296"/>
      <c r="E599" s="1504" t="s">
        <v>86</v>
      </c>
      <c r="F599" s="1505"/>
      <c r="G599" s="1505"/>
      <c r="H599" s="1506"/>
      <c r="I599" s="297"/>
      <c r="J599" s="1540" t="s">
        <v>121</v>
      </c>
      <c r="K599" s="1541"/>
      <c r="L599" s="1541"/>
      <c r="M599" s="1541"/>
      <c r="N599" s="1541"/>
      <c r="O599" s="1541"/>
      <c r="P599" s="1541"/>
      <c r="Q599" s="1541"/>
      <c r="R599" s="1541"/>
      <c r="S599" s="1541"/>
      <c r="T599" s="1541"/>
      <c r="U599" s="1541"/>
      <c r="V599" s="1542"/>
    </row>
    <row r="600" spans="2:28" ht="16.5" customHeight="1" thickBot="1">
      <c r="B600" s="209"/>
      <c r="C600" s="231" t="s">
        <v>135</v>
      </c>
      <c r="D600" s="300"/>
      <c r="E600" s="434" t="s">
        <v>88</v>
      </c>
      <c r="F600" s="234" t="s">
        <v>89</v>
      </c>
      <c r="G600" s="234" t="s">
        <v>90</v>
      </c>
      <c r="H600" s="435" t="s">
        <v>91</v>
      </c>
      <c r="I600" s="301" t="s">
        <v>51</v>
      </c>
      <c r="J600" s="402" t="s">
        <v>52</v>
      </c>
      <c r="K600" s="238"/>
      <c r="L600" s="238"/>
      <c r="M600" s="238" t="s">
        <v>61</v>
      </c>
      <c r="N600" s="238" t="s">
        <v>63</v>
      </c>
      <c r="O600" s="238" t="s">
        <v>64</v>
      </c>
      <c r="P600" s="238"/>
      <c r="Q600" s="238">
        <v>75</v>
      </c>
      <c r="R600" s="855">
        <v>76</v>
      </c>
      <c r="S600" s="238"/>
      <c r="T600" s="238"/>
      <c r="U600" s="238"/>
      <c r="V600" s="302" t="s">
        <v>73</v>
      </c>
      <c r="W600" s="216"/>
      <c r="X600" s="214"/>
      <c r="Y600" s="216"/>
      <c r="Z600" s="216"/>
      <c r="AB600" s="216"/>
    </row>
    <row r="601" spans="3:28" ht="16.5" customHeight="1">
      <c r="C601" s="243">
        <v>40</v>
      </c>
      <c r="D601" s="244"/>
      <c r="E601" s="252">
        <v>24</v>
      </c>
      <c r="F601" s="621">
        <v>16</v>
      </c>
      <c r="G601" s="698">
        <v>24</v>
      </c>
      <c r="H601" s="304">
        <v>2</v>
      </c>
      <c r="I601" s="280"/>
      <c r="J601" s="405">
        <v>9</v>
      </c>
      <c r="K601" s="405"/>
      <c r="L601" s="405"/>
      <c r="M601" s="405">
        <v>15</v>
      </c>
      <c r="N601" s="405"/>
      <c r="O601" s="405"/>
      <c r="P601" s="405"/>
      <c r="Q601" s="405"/>
      <c r="R601" s="405"/>
      <c r="S601" s="405"/>
      <c r="T601" s="405"/>
      <c r="U601" s="405"/>
      <c r="V601" s="406">
        <f aca="true" t="shared" si="44" ref="V601:V617">SUM(J601:Q601)</f>
        <v>24</v>
      </c>
      <c r="W601" s="216"/>
      <c r="X601" s="224"/>
      <c r="Y601" s="216"/>
      <c r="Z601" s="216"/>
      <c r="AA601" s="216">
        <f aca="true" t="shared" si="45" ref="AA601:AA622">V601-G601</f>
        <v>0</v>
      </c>
      <c r="AB601" s="216"/>
    </row>
    <row r="602" spans="3:28" ht="16.5" customHeight="1">
      <c r="C602" s="251">
        <v>42</v>
      </c>
      <c r="D602" s="244"/>
      <c r="E602" s="258">
        <v>3</v>
      </c>
      <c r="F602" s="619">
        <v>1</v>
      </c>
      <c r="G602" s="694">
        <v>3</v>
      </c>
      <c r="H602" s="425"/>
      <c r="I602" s="255"/>
      <c r="J602" s="255"/>
      <c r="K602" s="255"/>
      <c r="L602" s="255"/>
      <c r="M602" s="255">
        <v>3</v>
      </c>
      <c r="N602" s="255"/>
      <c r="O602" s="255"/>
      <c r="P602" s="255"/>
      <c r="Q602" s="255"/>
      <c r="R602" s="255"/>
      <c r="S602" s="255"/>
      <c r="T602" s="255"/>
      <c r="U602" s="255"/>
      <c r="V602" s="282">
        <f t="shared" si="44"/>
        <v>3</v>
      </c>
      <c r="W602" s="216"/>
      <c r="X602" s="224"/>
      <c r="Y602" s="216"/>
      <c r="Z602" s="216"/>
      <c r="AA602" s="213">
        <f t="shared" si="45"/>
        <v>0</v>
      </c>
      <c r="AB602" s="216"/>
    </row>
    <row r="603" spans="3:28" ht="16.5" customHeight="1">
      <c r="C603" s="251">
        <v>53</v>
      </c>
      <c r="D603" s="244"/>
      <c r="E603" s="258">
        <v>15</v>
      </c>
      <c r="F603" s="619">
        <v>3</v>
      </c>
      <c r="G603" s="694">
        <v>4</v>
      </c>
      <c r="H603" s="425"/>
      <c r="I603" s="255"/>
      <c r="J603" s="255"/>
      <c r="K603" s="255"/>
      <c r="L603" s="255"/>
      <c r="M603" s="255">
        <v>4</v>
      </c>
      <c r="N603" s="255"/>
      <c r="O603" s="255"/>
      <c r="P603" s="255"/>
      <c r="Q603" s="255"/>
      <c r="R603" s="255"/>
      <c r="S603" s="255"/>
      <c r="T603" s="255"/>
      <c r="U603" s="255"/>
      <c r="V603" s="282">
        <f t="shared" si="44"/>
        <v>4</v>
      </c>
      <c r="W603" s="216"/>
      <c r="X603" s="224"/>
      <c r="Y603" s="216"/>
      <c r="Z603" s="216"/>
      <c r="AA603" s="213">
        <f t="shared" si="45"/>
        <v>0</v>
      </c>
      <c r="AB603" s="216"/>
    </row>
    <row r="604" spans="3:28" ht="16.5" customHeight="1">
      <c r="C604" s="251">
        <v>111</v>
      </c>
      <c r="D604" s="244"/>
      <c r="E604" s="258">
        <v>19</v>
      </c>
      <c r="F604" s="619">
        <v>16</v>
      </c>
      <c r="G604" s="694">
        <v>24</v>
      </c>
      <c r="H604" s="425">
        <v>1</v>
      </c>
      <c r="I604" s="255"/>
      <c r="J604" s="255"/>
      <c r="K604" s="255"/>
      <c r="L604" s="255"/>
      <c r="M604" s="255">
        <v>2</v>
      </c>
      <c r="N604" s="255">
        <v>1</v>
      </c>
      <c r="O604" s="255">
        <v>21</v>
      </c>
      <c r="P604" s="255"/>
      <c r="Q604" s="255"/>
      <c r="R604" s="255"/>
      <c r="S604" s="255"/>
      <c r="T604" s="255"/>
      <c r="U604" s="255"/>
      <c r="V604" s="282">
        <f t="shared" si="44"/>
        <v>24</v>
      </c>
      <c r="W604" s="216"/>
      <c r="X604" s="224"/>
      <c r="Y604" s="216"/>
      <c r="Z604" s="216"/>
      <c r="AA604" s="213">
        <f t="shared" si="45"/>
        <v>0</v>
      </c>
      <c r="AB604" s="216"/>
    </row>
    <row r="605" spans="3:28" ht="16.5" customHeight="1">
      <c r="C605" s="251">
        <v>115</v>
      </c>
      <c r="D605" s="244"/>
      <c r="E605" s="258">
        <v>7</v>
      </c>
      <c r="F605" s="619">
        <v>6</v>
      </c>
      <c r="G605" s="694">
        <v>8</v>
      </c>
      <c r="H605" s="425"/>
      <c r="I605" s="255"/>
      <c r="J605" s="255"/>
      <c r="K605" s="255"/>
      <c r="L605" s="255"/>
      <c r="M605" s="255"/>
      <c r="N605" s="255"/>
      <c r="O605" s="255">
        <v>8</v>
      </c>
      <c r="P605" s="255"/>
      <c r="Q605" s="255"/>
      <c r="R605" s="255"/>
      <c r="S605" s="255"/>
      <c r="T605" s="255"/>
      <c r="U605" s="255"/>
      <c r="V605" s="282">
        <f t="shared" si="44"/>
        <v>8</v>
      </c>
      <c r="W605" s="216"/>
      <c r="X605" s="224"/>
      <c r="Y605" s="216"/>
      <c r="Z605" s="216"/>
      <c r="AA605" s="213">
        <f t="shared" si="45"/>
        <v>0</v>
      </c>
      <c r="AB605" s="216"/>
    </row>
    <row r="606" spans="3:28" ht="16.5" customHeight="1">
      <c r="C606" s="251">
        <v>117</v>
      </c>
      <c r="D606" s="244"/>
      <c r="E606" s="258">
        <v>14</v>
      </c>
      <c r="F606" s="619">
        <v>13</v>
      </c>
      <c r="G606" s="694">
        <v>16</v>
      </c>
      <c r="H606" s="425"/>
      <c r="I606" s="255"/>
      <c r="J606" s="255"/>
      <c r="K606" s="255"/>
      <c r="L606" s="255"/>
      <c r="M606" s="255"/>
      <c r="N606" s="255"/>
      <c r="O606" s="255">
        <v>16</v>
      </c>
      <c r="P606" s="255"/>
      <c r="Q606" s="255"/>
      <c r="R606" s="255"/>
      <c r="S606" s="255"/>
      <c r="T606" s="255"/>
      <c r="U606" s="255"/>
      <c r="V606" s="282">
        <f t="shared" si="44"/>
        <v>16</v>
      </c>
      <c r="W606" s="216"/>
      <c r="X606" s="224"/>
      <c r="Y606" s="216"/>
      <c r="Z606" s="216"/>
      <c r="AA606" s="213">
        <f t="shared" si="45"/>
        <v>0</v>
      </c>
      <c r="AB606" s="216"/>
    </row>
    <row r="607" spans="3:28" ht="16.5" customHeight="1">
      <c r="C607" s="251" t="s">
        <v>212</v>
      </c>
      <c r="D607" s="244"/>
      <c r="E607" s="258">
        <v>1</v>
      </c>
      <c r="F607" s="619"/>
      <c r="G607" s="694">
        <v>2</v>
      </c>
      <c r="H607" s="425"/>
      <c r="I607" s="255"/>
      <c r="J607" s="255"/>
      <c r="K607" s="255"/>
      <c r="L607" s="255"/>
      <c r="M607" s="255"/>
      <c r="N607" s="255"/>
      <c r="O607" s="255">
        <v>2</v>
      </c>
      <c r="P607" s="255"/>
      <c r="Q607" s="255"/>
      <c r="R607" s="255"/>
      <c r="S607" s="255"/>
      <c r="T607" s="255"/>
      <c r="U607" s="255"/>
      <c r="V607" s="282">
        <f t="shared" si="44"/>
        <v>2</v>
      </c>
      <c r="W607" s="216"/>
      <c r="X607" s="224"/>
      <c r="Y607" s="216"/>
      <c r="Z607" s="216"/>
      <c r="AA607" s="213">
        <f t="shared" si="45"/>
        <v>0</v>
      </c>
      <c r="AB607" s="216"/>
    </row>
    <row r="608" spans="3:28" ht="16.5" customHeight="1">
      <c r="C608" s="268">
        <v>120</v>
      </c>
      <c r="D608" s="269"/>
      <c r="E608" s="258">
        <v>6</v>
      </c>
      <c r="F608" s="619">
        <v>4</v>
      </c>
      <c r="G608" s="694">
        <v>6</v>
      </c>
      <c r="H608" s="425"/>
      <c r="I608" s="255"/>
      <c r="J608" s="255"/>
      <c r="K608" s="255"/>
      <c r="L608" s="255"/>
      <c r="M608" s="255"/>
      <c r="N608" s="255"/>
      <c r="O608" s="255">
        <v>6</v>
      </c>
      <c r="P608" s="255"/>
      <c r="Q608" s="255"/>
      <c r="R608" s="255"/>
      <c r="S608" s="255"/>
      <c r="T608" s="255"/>
      <c r="U608" s="255"/>
      <c r="V608" s="282">
        <f t="shared" si="44"/>
        <v>6</v>
      </c>
      <c r="W608" s="216"/>
      <c r="X608" s="224"/>
      <c r="Y608" s="216"/>
      <c r="Z608" s="216"/>
      <c r="AA608" s="213">
        <f t="shared" si="45"/>
        <v>0</v>
      </c>
      <c r="AB608" s="216"/>
    </row>
    <row r="609" spans="3:28" ht="16.5" customHeight="1">
      <c r="C609" s="268">
        <v>124</v>
      </c>
      <c r="D609" s="269"/>
      <c r="E609" s="258">
        <v>2</v>
      </c>
      <c r="F609" s="619">
        <v>2</v>
      </c>
      <c r="G609" s="694">
        <v>5</v>
      </c>
      <c r="H609" s="425"/>
      <c r="I609" s="255"/>
      <c r="J609" s="255"/>
      <c r="K609" s="255"/>
      <c r="L609" s="255"/>
      <c r="M609" s="255"/>
      <c r="N609" s="255"/>
      <c r="O609" s="255">
        <v>5</v>
      </c>
      <c r="P609" s="255"/>
      <c r="Q609" s="255"/>
      <c r="R609" s="255"/>
      <c r="S609" s="255"/>
      <c r="T609" s="255"/>
      <c r="U609" s="255"/>
      <c r="V609" s="282">
        <f t="shared" si="44"/>
        <v>5</v>
      </c>
      <c r="W609" s="216"/>
      <c r="X609" s="224"/>
      <c r="Y609" s="216"/>
      <c r="Z609" s="216"/>
      <c r="AA609" s="213">
        <f t="shared" si="45"/>
        <v>0</v>
      </c>
      <c r="AB609" s="216"/>
    </row>
    <row r="610" spans="3:28" ht="16.5" customHeight="1">
      <c r="C610" s="268">
        <v>127</v>
      </c>
      <c r="D610" s="269"/>
      <c r="E610" s="258">
        <v>2</v>
      </c>
      <c r="F610" s="619">
        <v>2</v>
      </c>
      <c r="G610" s="694">
        <v>2</v>
      </c>
      <c r="H610" s="425"/>
      <c r="I610" s="255"/>
      <c r="J610" s="255"/>
      <c r="K610" s="255"/>
      <c r="L610" s="255"/>
      <c r="M610" s="255"/>
      <c r="N610" s="255"/>
      <c r="O610" s="255">
        <v>2</v>
      </c>
      <c r="P610" s="255"/>
      <c r="Q610" s="255"/>
      <c r="R610" s="255"/>
      <c r="S610" s="255"/>
      <c r="T610" s="255"/>
      <c r="U610" s="255"/>
      <c r="V610" s="282">
        <f t="shared" si="44"/>
        <v>2</v>
      </c>
      <c r="W610" s="216"/>
      <c r="X610" s="224"/>
      <c r="Y610" s="216"/>
      <c r="Z610" s="216"/>
      <c r="AA610" s="213">
        <f t="shared" si="45"/>
        <v>0</v>
      </c>
      <c r="AB610" s="216"/>
    </row>
    <row r="611" spans="3:28" ht="16.5" customHeight="1">
      <c r="C611" s="268">
        <v>202</v>
      </c>
      <c r="D611" s="269"/>
      <c r="E611" s="258">
        <v>3</v>
      </c>
      <c r="F611" s="619"/>
      <c r="G611" s="694">
        <v>1</v>
      </c>
      <c r="H611" s="425"/>
      <c r="I611" s="255"/>
      <c r="J611" s="255"/>
      <c r="K611" s="255"/>
      <c r="L611" s="255"/>
      <c r="M611" s="255"/>
      <c r="N611" s="255"/>
      <c r="O611" s="255">
        <v>1</v>
      </c>
      <c r="P611" s="255"/>
      <c r="Q611" s="255"/>
      <c r="R611" s="255"/>
      <c r="S611" s="255"/>
      <c r="T611" s="255"/>
      <c r="U611" s="255"/>
      <c r="V611" s="282">
        <f t="shared" si="44"/>
        <v>1</v>
      </c>
      <c r="W611" s="216"/>
      <c r="X611" s="224"/>
      <c r="Y611" s="216"/>
      <c r="Z611" s="216"/>
      <c r="AA611" s="213">
        <f t="shared" si="45"/>
        <v>0</v>
      </c>
      <c r="AB611" s="216"/>
    </row>
    <row r="612" spans="3:28" ht="16.5" customHeight="1">
      <c r="C612" s="268" t="s">
        <v>158</v>
      </c>
      <c r="D612" s="269"/>
      <c r="E612" s="258">
        <v>23</v>
      </c>
      <c r="F612" s="619">
        <v>8</v>
      </c>
      <c r="G612" s="694">
        <v>24</v>
      </c>
      <c r="H612" s="425">
        <v>2</v>
      </c>
      <c r="I612" s="255"/>
      <c r="J612" s="255"/>
      <c r="K612" s="255"/>
      <c r="L612" s="255"/>
      <c r="M612" s="255"/>
      <c r="N612" s="255"/>
      <c r="O612" s="255">
        <v>24</v>
      </c>
      <c r="P612" s="255"/>
      <c r="Q612" s="255"/>
      <c r="R612" s="255"/>
      <c r="S612" s="255"/>
      <c r="T612" s="255"/>
      <c r="U612" s="255"/>
      <c r="V612" s="282">
        <f t="shared" si="44"/>
        <v>24</v>
      </c>
      <c r="W612" s="216"/>
      <c r="X612" s="224"/>
      <c r="Y612" s="216"/>
      <c r="Z612" s="216"/>
      <c r="AA612" s="213">
        <f t="shared" si="45"/>
        <v>0</v>
      </c>
      <c r="AB612" s="216"/>
    </row>
    <row r="613" spans="3:28" ht="16.5" customHeight="1">
      <c r="C613" s="268" t="s">
        <v>214</v>
      </c>
      <c r="D613" s="269"/>
      <c r="E613" s="258">
        <v>17</v>
      </c>
      <c r="F613" s="619">
        <v>11</v>
      </c>
      <c r="G613" s="694">
        <v>17</v>
      </c>
      <c r="H613" s="425"/>
      <c r="I613" s="255"/>
      <c r="J613" s="255"/>
      <c r="K613" s="255"/>
      <c r="L613" s="255"/>
      <c r="M613" s="255"/>
      <c r="N613" s="255"/>
      <c r="O613" s="255">
        <v>17</v>
      </c>
      <c r="P613" s="255"/>
      <c r="Q613" s="255"/>
      <c r="R613" s="255"/>
      <c r="S613" s="255"/>
      <c r="T613" s="255"/>
      <c r="U613" s="255"/>
      <c r="V613" s="282">
        <f t="shared" si="44"/>
        <v>17</v>
      </c>
      <c r="W613" s="216"/>
      <c r="X613" s="224"/>
      <c r="Y613" s="216"/>
      <c r="Z613" s="216"/>
      <c r="AA613" s="213">
        <f t="shared" si="45"/>
        <v>0</v>
      </c>
      <c r="AB613" s="216"/>
    </row>
    <row r="614" spans="3:28" ht="16.5" customHeight="1">
      <c r="C614" s="268" t="s">
        <v>215</v>
      </c>
      <c r="D614" s="269"/>
      <c r="E614" s="258">
        <v>4</v>
      </c>
      <c r="F614" s="619"/>
      <c r="G614" s="694">
        <v>4</v>
      </c>
      <c r="H614" s="425"/>
      <c r="I614" s="255"/>
      <c r="J614" s="255"/>
      <c r="K614" s="255"/>
      <c r="L614" s="255"/>
      <c r="M614" s="255"/>
      <c r="N614" s="255"/>
      <c r="O614" s="255">
        <v>4</v>
      </c>
      <c r="P614" s="255"/>
      <c r="Q614" s="255"/>
      <c r="R614" s="255"/>
      <c r="S614" s="255"/>
      <c r="T614" s="255"/>
      <c r="U614" s="255"/>
      <c r="V614" s="282">
        <f t="shared" si="44"/>
        <v>4</v>
      </c>
      <c r="W614" s="216"/>
      <c r="X614" s="224"/>
      <c r="Y614" s="216"/>
      <c r="Z614" s="216"/>
      <c r="AA614" s="213">
        <f t="shared" si="45"/>
        <v>0</v>
      </c>
      <c r="AB614" s="216"/>
    </row>
    <row r="615" spans="3:28" ht="16.5" customHeight="1">
      <c r="C615" s="268">
        <v>212</v>
      </c>
      <c r="D615" s="269"/>
      <c r="E615" s="258">
        <v>11</v>
      </c>
      <c r="F615" s="619">
        <v>9</v>
      </c>
      <c r="G615" s="694">
        <v>15</v>
      </c>
      <c r="H615" s="425"/>
      <c r="I615" s="255"/>
      <c r="J615" s="255"/>
      <c r="K615" s="255"/>
      <c r="L615" s="255"/>
      <c r="M615" s="255"/>
      <c r="N615" s="255"/>
      <c r="O615" s="255">
        <v>15</v>
      </c>
      <c r="P615" s="255"/>
      <c r="Q615" s="255"/>
      <c r="R615" s="255"/>
      <c r="S615" s="255"/>
      <c r="T615" s="255"/>
      <c r="U615" s="255"/>
      <c r="V615" s="282">
        <f t="shared" si="44"/>
        <v>15</v>
      </c>
      <c r="W615" s="216"/>
      <c r="X615" s="224"/>
      <c r="Y615" s="216"/>
      <c r="Z615" s="216"/>
      <c r="AA615" s="213">
        <f t="shared" si="45"/>
        <v>0</v>
      </c>
      <c r="AB615" s="216"/>
    </row>
    <row r="616" spans="3:28" ht="16.5" customHeight="1">
      <c r="C616" s="268">
        <v>305</v>
      </c>
      <c r="D616" s="269"/>
      <c r="E616" s="258">
        <v>5</v>
      </c>
      <c r="F616" s="619">
        <v>3</v>
      </c>
      <c r="G616" s="694">
        <v>3</v>
      </c>
      <c r="H616" s="425"/>
      <c r="I616" s="255"/>
      <c r="J616" s="255"/>
      <c r="K616" s="255"/>
      <c r="L616" s="255"/>
      <c r="M616" s="255"/>
      <c r="N616" s="255"/>
      <c r="O616" s="255"/>
      <c r="P616" s="255"/>
      <c r="Q616" s="255">
        <v>3</v>
      </c>
      <c r="R616" s="255"/>
      <c r="S616" s="255"/>
      <c r="T616" s="255"/>
      <c r="U616" s="255"/>
      <c r="V616" s="282">
        <f t="shared" si="44"/>
        <v>3</v>
      </c>
      <c r="W616" s="216"/>
      <c r="X616" s="224"/>
      <c r="Y616" s="216"/>
      <c r="Z616" s="216"/>
      <c r="AA616" s="213">
        <f t="shared" si="45"/>
        <v>0</v>
      </c>
      <c r="AB616" s="216"/>
    </row>
    <row r="617" spans="3:28" ht="16.5" customHeight="1">
      <c r="C617" s="268" t="s">
        <v>216</v>
      </c>
      <c r="D617" s="269"/>
      <c r="E617" s="258">
        <v>3</v>
      </c>
      <c r="F617" s="619">
        <v>3</v>
      </c>
      <c r="G617" s="694">
        <v>6</v>
      </c>
      <c r="H617" s="425"/>
      <c r="I617" s="255"/>
      <c r="J617" s="255"/>
      <c r="K617" s="255"/>
      <c r="L617" s="255"/>
      <c r="M617" s="255"/>
      <c r="N617" s="255"/>
      <c r="O617" s="255"/>
      <c r="P617" s="255"/>
      <c r="Q617" s="255">
        <v>6</v>
      </c>
      <c r="R617" s="255"/>
      <c r="S617" s="255"/>
      <c r="T617" s="255"/>
      <c r="U617" s="255"/>
      <c r="V617" s="282">
        <f t="shared" si="44"/>
        <v>6</v>
      </c>
      <c r="W617" s="216"/>
      <c r="X617" s="224"/>
      <c r="Y617" s="216"/>
      <c r="Z617" s="216"/>
      <c r="AA617" s="213">
        <f t="shared" si="45"/>
        <v>0</v>
      </c>
      <c r="AB617" s="216"/>
    </row>
    <row r="618" spans="3:28" ht="16.5" customHeight="1">
      <c r="C618" s="268">
        <v>444</v>
      </c>
      <c r="D618" s="269"/>
      <c r="E618" s="258">
        <v>13</v>
      </c>
      <c r="F618" s="619">
        <v>4</v>
      </c>
      <c r="G618" s="694">
        <v>9</v>
      </c>
      <c r="H618" s="425"/>
      <c r="I618" s="255"/>
      <c r="J618" s="255"/>
      <c r="K618" s="255"/>
      <c r="L618" s="255"/>
      <c r="M618" s="255"/>
      <c r="N618" s="255"/>
      <c r="O618" s="255"/>
      <c r="P618" s="255"/>
      <c r="Q618" s="255">
        <v>4</v>
      </c>
      <c r="R618" s="856">
        <v>5</v>
      </c>
      <c r="S618" s="255"/>
      <c r="T618" s="255"/>
      <c r="U618" s="255"/>
      <c r="V618" s="282">
        <f>SUM(J618:U618)</f>
        <v>9</v>
      </c>
      <c r="W618" s="216"/>
      <c r="X618" s="224"/>
      <c r="Y618" s="216"/>
      <c r="Z618" s="216"/>
      <c r="AA618" s="213">
        <f t="shared" si="45"/>
        <v>0</v>
      </c>
      <c r="AB618" s="216"/>
    </row>
    <row r="619" spans="3:28" ht="16.5" customHeight="1">
      <c r="C619" s="268" t="s">
        <v>217</v>
      </c>
      <c r="D619" s="269"/>
      <c r="E619" s="258">
        <v>7</v>
      </c>
      <c r="F619" s="619">
        <v>4</v>
      </c>
      <c r="G619" s="694">
        <v>5</v>
      </c>
      <c r="H619" s="425"/>
      <c r="I619" s="416"/>
      <c r="J619" s="416"/>
      <c r="K619" s="416"/>
      <c r="L619" s="416"/>
      <c r="M619" s="416"/>
      <c r="N619" s="1463">
        <v>1</v>
      </c>
      <c r="O619" s="416"/>
      <c r="P619" s="416"/>
      <c r="Q619" s="416"/>
      <c r="R619" s="1463">
        <v>4</v>
      </c>
      <c r="S619" s="416"/>
      <c r="T619" s="416"/>
      <c r="U619" s="416"/>
      <c r="V619" s="282">
        <f>SUM(J619:U619)</f>
        <v>5</v>
      </c>
      <c r="W619" s="216"/>
      <c r="X619" s="224"/>
      <c r="Y619" s="216"/>
      <c r="Z619" s="216"/>
      <c r="AA619" s="213">
        <f t="shared" si="45"/>
        <v>0</v>
      </c>
      <c r="AB619" s="216"/>
    </row>
    <row r="620" spans="3:28" ht="16.5" customHeight="1">
      <c r="C620" s="611" t="s">
        <v>197</v>
      </c>
      <c r="D620" s="612"/>
      <c r="E620" s="245">
        <v>7</v>
      </c>
      <c r="F620" s="247">
        <v>3</v>
      </c>
      <c r="G620" s="707">
        <v>11</v>
      </c>
      <c r="H620" s="506"/>
      <c r="I620" s="416"/>
      <c r="J620" s="416"/>
      <c r="K620" s="416"/>
      <c r="L620" s="416"/>
      <c r="M620" s="416"/>
      <c r="N620" s="1463">
        <v>11</v>
      </c>
      <c r="O620" s="416"/>
      <c r="P620" s="416"/>
      <c r="Q620" s="416"/>
      <c r="R620" s="416"/>
      <c r="S620" s="416"/>
      <c r="T620" s="416"/>
      <c r="U620" s="416"/>
      <c r="V620" s="282">
        <f>SUM(J620:U620)</f>
        <v>11</v>
      </c>
      <c r="W620" s="216"/>
      <c r="X620" s="224"/>
      <c r="Y620" s="216"/>
      <c r="Z620" s="216"/>
      <c r="AA620" s="213">
        <f t="shared" si="45"/>
        <v>0</v>
      </c>
      <c r="AB620" s="216"/>
    </row>
    <row r="621" spans="3:28" ht="16.5" customHeight="1">
      <c r="C621" s="611">
        <v>550</v>
      </c>
      <c r="D621" s="612"/>
      <c r="E621" s="245">
        <v>3</v>
      </c>
      <c r="F621" s="247">
        <v>2</v>
      </c>
      <c r="G621" s="707">
        <v>6</v>
      </c>
      <c r="H621" s="506"/>
      <c r="I621" s="416"/>
      <c r="J621" s="416"/>
      <c r="K621" s="416"/>
      <c r="L621" s="416"/>
      <c r="M621" s="416"/>
      <c r="N621" s="1463">
        <v>6</v>
      </c>
      <c r="O621" s="416"/>
      <c r="P621" s="416"/>
      <c r="Q621" s="416"/>
      <c r="R621" s="416"/>
      <c r="S621" s="416"/>
      <c r="T621" s="416"/>
      <c r="U621" s="416"/>
      <c r="V621" s="282">
        <f>SUM(J621:U621)</f>
        <v>6</v>
      </c>
      <c r="W621" s="216"/>
      <c r="X621" s="224"/>
      <c r="Y621" s="216"/>
      <c r="Z621" s="216"/>
      <c r="AA621" s="213">
        <f t="shared" si="45"/>
        <v>0</v>
      </c>
      <c r="AB621" s="216"/>
    </row>
    <row r="622" spans="3:28" ht="16.5" customHeight="1" hidden="1">
      <c r="C622" s="611"/>
      <c r="D622" s="612"/>
      <c r="E622" s="245"/>
      <c r="F622" s="247"/>
      <c r="G622" s="707"/>
      <c r="H622" s="506"/>
      <c r="I622" s="416"/>
      <c r="J622" s="416"/>
      <c r="K622" s="416"/>
      <c r="L622" s="416"/>
      <c r="M622" s="416"/>
      <c r="N622" s="416"/>
      <c r="O622" s="416"/>
      <c r="P622" s="416"/>
      <c r="Q622" s="416"/>
      <c r="R622" s="416"/>
      <c r="S622" s="416"/>
      <c r="T622" s="416"/>
      <c r="U622" s="416"/>
      <c r="V622" s="282"/>
      <c r="W622" s="216"/>
      <c r="X622" s="224"/>
      <c r="Y622" s="216"/>
      <c r="Z622" s="216"/>
      <c r="AA622" s="213">
        <f t="shared" si="45"/>
        <v>0</v>
      </c>
      <c r="AB622" s="216"/>
    </row>
    <row r="623" spans="3:28" ht="16.5" customHeight="1" hidden="1">
      <c r="C623" s="611"/>
      <c r="D623" s="612"/>
      <c r="E623" s="245"/>
      <c r="F623" s="247"/>
      <c r="G623" s="707"/>
      <c r="H623" s="506"/>
      <c r="I623" s="416"/>
      <c r="J623" s="416"/>
      <c r="K623" s="416"/>
      <c r="L623" s="416"/>
      <c r="M623" s="416"/>
      <c r="N623" s="416"/>
      <c r="O623" s="416"/>
      <c r="P623" s="416"/>
      <c r="Q623" s="416"/>
      <c r="R623" s="416"/>
      <c r="S623" s="416"/>
      <c r="T623" s="416"/>
      <c r="U623" s="416"/>
      <c r="V623" s="282"/>
      <c r="W623" s="216"/>
      <c r="X623" s="224"/>
      <c r="Y623" s="216"/>
      <c r="Z623" s="216"/>
      <c r="AB623" s="216"/>
    </row>
    <row r="624" spans="3:28" ht="16.5" customHeight="1" thickBot="1">
      <c r="C624" s="410"/>
      <c r="D624" s="271"/>
      <c r="E624" s="272"/>
      <c r="F624" s="695"/>
      <c r="G624" s="697"/>
      <c r="H624" s="393"/>
      <c r="I624" s="416"/>
      <c r="J624" s="275"/>
      <c r="K624" s="275"/>
      <c r="L624" s="275"/>
      <c r="M624" s="275"/>
      <c r="N624" s="275"/>
      <c r="O624" s="275"/>
      <c r="P624" s="275"/>
      <c r="Q624" s="275"/>
      <c r="R624" s="416"/>
      <c r="S624" s="275"/>
      <c r="T624" s="275"/>
      <c r="U624" s="275"/>
      <c r="V624" s="287"/>
      <c r="W624" s="216"/>
      <c r="X624" s="224"/>
      <c r="Y624" s="216"/>
      <c r="Z624" s="216"/>
      <c r="AB624" s="216"/>
    </row>
    <row r="625" spans="2:28" ht="16.5" customHeight="1">
      <c r="B625" s="209" t="s">
        <v>128</v>
      </c>
      <c r="C625" s="250"/>
      <c r="D625" s="277"/>
      <c r="E625" s="278">
        <f>SUM(E601:E624)+E637</f>
        <v>189</v>
      </c>
      <c r="F625" s="224">
        <f>SUM(F601:F624)+F637</f>
        <v>110</v>
      </c>
      <c r="G625" s="224">
        <f>SUM(G601:G624)+G637</f>
        <v>195</v>
      </c>
      <c r="H625" s="279">
        <f>SUM(H601:H624)+H637</f>
        <v>5</v>
      </c>
      <c r="I625" s="297"/>
      <c r="J625" s="256">
        <f aca="true" t="shared" si="46" ref="J625:O625">SUM(J601:J624)</f>
        <v>9</v>
      </c>
      <c r="K625" s="256">
        <f t="shared" si="46"/>
        <v>0</v>
      </c>
      <c r="L625" s="256">
        <f t="shared" si="46"/>
        <v>0</v>
      </c>
      <c r="M625" s="256">
        <f t="shared" si="46"/>
        <v>24</v>
      </c>
      <c r="N625" s="256">
        <f t="shared" si="46"/>
        <v>19</v>
      </c>
      <c r="O625" s="256">
        <f t="shared" si="46"/>
        <v>121</v>
      </c>
      <c r="P625" s="256"/>
      <c r="Q625" s="256">
        <f>SUM(Q601:Q624)+T635</f>
        <v>13</v>
      </c>
      <c r="R625" s="857">
        <f>SUM(R601:R624)+U635</f>
        <v>9</v>
      </c>
      <c r="S625" s="256"/>
      <c r="T625" s="256"/>
      <c r="U625" s="256"/>
      <c r="V625" s="413">
        <f>SUM(J625:S625)</f>
        <v>195</v>
      </c>
      <c r="W625" s="216"/>
      <c r="X625" s="224"/>
      <c r="Y625" s="216"/>
      <c r="Z625" s="216"/>
      <c r="AB625" s="216"/>
    </row>
    <row r="626" spans="2:28" ht="16.5" customHeight="1">
      <c r="B626" s="209" t="s">
        <v>129</v>
      </c>
      <c r="C626" s="250"/>
      <c r="D626" s="277"/>
      <c r="E626" s="278">
        <f>+E627-E625</f>
        <v>41</v>
      </c>
      <c r="F626" s="224">
        <f>+F627-F625</f>
        <v>120</v>
      </c>
      <c r="G626" s="224">
        <f>+G627-G625</f>
        <v>35</v>
      </c>
      <c r="H626" s="279"/>
      <c r="I626" s="256"/>
      <c r="J626" s="255"/>
      <c r="K626" s="255">
        <f>K625*0.19</f>
        <v>0</v>
      </c>
      <c r="L626" s="255">
        <f>L625*0.19</f>
        <v>0</v>
      </c>
      <c r="M626" s="255">
        <f>M625*0.19</f>
        <v>5</v>
      </c>
      <c r="N626" s="255"/>
      <c r="O626" s="255">
        <f>O625*0.19</f>
        <v>23</v>
      </c>
      <c r="P626" s="255">
        <f>P625*0.19</f>
        <v>0</v>
      </c>
      <c r="Q626" s="255">
        <f>Q625*0.19</f>
        <v>2</v>
      </c>
      <c r="R626" s="856">
        <v>5</v>
      </c>
      <c r="S626" s="255">
        <f>S625*0.19</f>
        <v>0</v>
      </c>
      <c r="T626" s="255"/>
      <c r="U626" s="255"/>
      <c r="V626" s="282">
        <f>SUM(J626:U626)</f>
        <v>35</v>
      </c>
      <c r="W626" s="459"/>
      <c r="X626" s="224"/>
      <c r="Y626" s="216"/>
      <c r="Z626" s="216"/>
      <c r="AB626" s="216"/>
    </row>
    <row r="627" spans="2:28" ht="16.5" customHeight="1" thickBot="1">
      <c r="B627" s="209" t="s">
        <v>28</v>
      </c>
      <c r="C627" s="250"/>
      <c r="D627" s="277"/>
      <c r="E627" s="283">
        <f>MAX(E625:H625)*0.18+MAX(E625:H625)</f>
        <v>230</v>
      </c>
      <c r="F627" s="284">
        <f>MAX(E625:H625)*0.18+MAX(E625:H625)</f>
        <v>230</v>
      </c>
      <c r="G627" s="284">
        <f>MAX(E625:H625)*0.18+MAX(E625:H625)</f>
        <v>230</v>
      </c>
      <c r="H627" s="285"/>
      <c r="I627" s="286"/>
      <c r="J627" s="286">
        <f aca="true" t="shared" si="47" ref="J627:R627">SUM(J625:J626)</f>
        <v>9</v>
      </c>
      <c r="K627" s="286">
        <f t="shared" si="47"/>
        <v>0</v>
      </c>
      <c r="L627" s="286">
        <f t="shared" si="47"/>
        <v>0</v>
      </c>
      <c r="M627" s="286">
        <f t="shared" si="47"/>
        <v>29</v>
      </c>
      <c r="N627" s="286">
        <f t="shared" si="47"/>
        <v>19</v>
      </c>
      <c r="O627" s="286">
        <f t="shared" si="47"/>
        <v>144</v>
      </c>
      <c r="P627" s="286">
        <f t="shared" si="47"/>
        <v>0</v>
      </c>
      <c r="Q627" s="286">
        <f t="shared" si="47"/>
        <v>15</v>
      </c>
      <c r="R627" s="1474">
        <f t="shared" si="47"/>
        <v>14</v>
      </c>
      <c r="S627" s="444"/>
      <c r="T627" s="444"/>
      <c r="U627" s="444"/>
      <c r="V627" s="458">
        <f>SUM(J627:U627)</f>
        <v>230</v>
      </c>
      <c r="W627" s="459"/>
      <c r="X627" s="224"/>
      <c r="Y627" s="216"/>
      <c r="Z627" s="216"/>
      <c r="AB627" s="216"/>
    </row>
    <row r="628" spans="2:28" ht="16.5" customHeight="1">
      <c r="B628" s="209" t="s">
        <v>130</v>
      </c>
      <c r="C628" s="262"/>
      <c r="D628" s="224"/>
      <c r="E628" s="224"/>
      <c r="F628" s="224"/>
      <c r="G628" s="224"/>
      <c r="H628" s="224"/>
      <c r="I628" s="256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1452"/>
      <c r="W628" s="216"/>
      <c r="X628" s="224"/>
      <c r="Y628" s="216"/>
      <c r="Z628" s="216"/>
      <c r="AB628" s="216"/>
    </row>
    <row r="629" spans="3:9" ht="16.5" customHeight="1">
      <c r="C629" s="262"/>
      <c r="D629" s="224"/>
      <c r="E629" s="224"/>
      <c r="F629" s="224"/>
      <c r="G629" s="224"/>
      <c r="H629" s="224"/>
      <c r="I629" s="256"/>
    </row>
    <row r="630" spans="2:9" ht="16.5" customHeight="1" thickBot="1">
      <c r="B630" s="209" t="s">
        <v>218</v>
      </c>
      <c r="C630" s="262"/>
      <c r="D630" s="224"/>
      <c r="E630" s="224"/>
      <c r="F630" s="224"/>
      <c r="G630" s="224"/>
      <c r="H630" s="224"/>
      <c r="I630" s="256"/>
    </row>
    <row r="631" spans="2:29" ht="16.5" customHeight="1" thickBot="1">
      <c r="B631" s="1537" t="s">
        <v>132</v>
      </c>
      <c r="C631" s="1538"/>
      <c r="D631" s="1538"/>
      <c r="E631" s="1538"/>
      <c r="F631" s="1538"/>
      <c r="G631" s="1538"/>
      <c r="H631" s="1538"/>
      <c r="I631" s="1538"/>
      <c r="J631" s="1538"/>
      <c r="K631" s="1538"/>
      <c r="L631" s="1538"/>
      <c r="M631" s="1538"/>
      <c r="N631" s="1538"/>
      <c r="O631" s="1538"/>
      <c r="P631" s="1538"/>
      <c r="Q631" s="1538"/>
      <c r="R631" s="1538"/>
      <c r="S631" s="1538"/>
      <c r="T631" s="1538"/>
      <c r="U631" s="1538"/>
      <c r="V631" s="1539"/>
      <c r="W631" s="209"/>
      <c r="X631" s="209"/>
      <c r="Y631" s="209"/>
      <c r="Z631" s="209"/>
      <c r="AB631" s="224"/>
      <c r="AC631" s="225"/>
    </row>
    <row r="632" spans="2:29" ht="16.5" customHeight="1" hidden="1" thickBot="1">
      <c r="B632" s="1537" t="s">
        <v>134</v>
      </c>
      <c r="C632" s="1538"/>
      <c r="D632" s="1538"/>
      <c r="E632" s="1538"/>
      <c r="F632" s="1538"/>
      <c r="G632" s="1538"/>
      <c r="H632" s="1538"/>
      <c r="I632" s="1538"/>
      <c r="J632" s="1538"/>
      <c r="K632" s="1538"/>
      <c r="L632" s="1538"/>
      <c r="M632" s="1538"/>
      <c r="N632" s="1538"/>
      <c r="O632" s="1538"/>
      <c r="P632" s="1538"/>
      <c r="Q632" s="1538"/>
      <c r="R632" s="1538"/>
      <c r="S632" s="1538"/>
      <c r="T632" s="1538"/>
      <c r="U632" s="1538"/>
      <c r="V632" s="1539"/>
      <c r="W632" s="240"/>
      <c r="X632" s="240"/>
      <c r="Y632" s="240"/>
      <c r="Z632" s="240"/>
      <c r="AB632" s="224"/>
      <c r="AC632" s="225"/>
    </row>
    <row r="633" spans="2:29" ht="16.5" customHeight="1" hidden="1" thickBot="1">
      <c r="B633" s="225"/>
      <c r="C633" s="226"/>
      <c r="D633" s="296"/>
      <c r="E633" s="1504" t="s">
        <v>86</v>
      </c>
      <c r="F633" s="1505"/>
      <c r="G633" s="1505"/>
      <c r="H633" s="1506"/>
      <c r="I633" s="297"/>
      <c r="J633" s="1498" t="s">
        <v>121</v>
      </c>
      <c r="K633" s="1498"/>
      <c r="L633" s="1498"/>
      <c r="M633" s="1498"/>
      <c r="N633" s="1498"/>
      <c r="O633" s="1498"/>
      <c r="P633" s="1498"/>
      <c r="Q633" s="1498"/>
      <c r="R633" s="1498"/>
      <c r="S633" s="1498"/>
      <c r="T633" s="1498"/>
      <c r="U633" s="1498"/>
      <c r="V633" s="1499"/>
      <c r="W633" s="373"/>
      <c r="X633" s="373"/>
      <c r="Y633" s="277"/>
      <c r="Z633" s="373"/>
      <c r="AB633" s="224"/>
      <c r="AC633" s="225"/>
    </row>
    <row r="634" spans="2:29" ht="16.5" customHeight="1" hidden="1" thickBot="1">
      <c r="B634" s="209"/>
      <c r="C634" s="231" t="s">
        <v>135</v>
      </c>
      <c r="D634" s="300"/>
      <c r="E634" s="233" t="s">
        <v>88</v>
      </c>
      <c r="F634" s="234" t="s">
        <v>89</v>
      </c>
      <c r="G634" s="234" t="s">
        <v>90</v>
      </c>
      <c r="H634" s="235" t="s">
        <v>91</v>
      </c>
      <c r="I634" s="301" t="s">
        <v>51</v>
      </c>
      <c r="J634" s="402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>
        <v>75</v>
      </c>
      <c r="U634" s="238"/>
      <c r="V634" s="446" t="s">
        <v>73</v>
      </c>
      <c r="W634" s="248"/>
      <c r="X634" s="248"/>
      <c r="Y634" s="460"/>
      <c r="Z634" s="248"/>
      <c r="AB634" s="224"/>
      <c r="AC634" s="225"/>
    </row>
    <row r="635" spans="3:29" ht="16.5" customHeight="1" hidden="1" thickBot="1">
      <c r="C635" s="729">
        <v>657</v>
      </c>
      <c r="D635" s="734" t="s">
        <v>160</v>
      </c>
      <c r="E635" s="735">
        <v>0</v>
      </c>
      <c r="F635" s="736">
        <v>0</v>
      </c>
      <c r="G635" s="736"/>
      <c r="H635" s="734">
        <v>0</v>
      </c>
      <c r="I635" s="457"/>
      <c r="J635" s="737"/>
      <c r="K635" s="713"/>
      <c r="L635" s="713"/>
      <c r="M635" s="713"/>
      <c r="N635" s="713"/>
      <c r="O635" s="713"/>
      <c r="P635" s="713"/>
      <c r="Q635" s="713"/>
      <c r="R635" s="713"/>
      <c r="S635" s="713"/>
      <c r="T635" s="713"/>
      <c r="U635" s="713"/>
      <c r="V635" s="738">
        <f>SUM(T635)</f>
        <v>0</v>
      </c>
      <c r="W635" s="373"/>
      <c r="X635" s="373"/>
      <c r="Y635" s="277"/>
      <c r="Z635" s="373"/>
      <c r="AB635" s="224"/>
      <c r="AC635" s="225"/>
    </row>
    <row r="636" spans="3:29" ht="16.5" customHeight="1" hidden="1" thickBot="1">
      <c r="C636" s="730"/>
      <c r="D636" s="731"/>
      <c r="E636" s="732"/>
      <c r="F636" s="704"/>
      <c r="G636" s="704"/>
      <c r="H636" s="731"/>
      <c r="I636" s="286"/>
      <c r="J636" s="733"/>
      <c r="K636" s="587"/>
      <c r="L636" s="587"/>
      <c r="M636" s="587"/>
      <c r="N636" s="587"/>
      <c r="O636" s="587"/>
      <c r="P636" s="587"/>
      <c r="Q636" s="587"/>
      <c r="R636" s="587"/>
      <c r="S636" s="587"/>
      <c r="T636" s="587"/>
      <c r="U636" s="587"/>
      <c r="V636" s="588"/>
      <c r="W636" s="373"/>
      <c r="X636" s="373"/>
      <c r="Y636" s="277"/>
      <c r="Z636" s="373"/>
      <c r="AB636" s="224"/>
      <c r="AC636" s="225"/>
    </row>
    <row r="637" spans="2:29" ht="16.5" customHeight="1" hidden="1" thickBot="1">
      <c r="B637" s="315" t="s">
        <v>307</v>
      </c>
      <c r="C637" s="262"/>
      <c r="D637" s="224"/>
      <c r="E637" s="283">
        <f>SUM(E635:E636)</f>
        <v>0</v>
      </c>
      <c r="F637" s="284">
        <f>SUM(F635:F636)</f>
        <v>0</v>
      </c>
      <c r="G637" s="284">
        <f>SUM(G635:G636)</f>
        <v>0</v>
      </c>
      <c r="H637" s="284">
        <f>SUM(H635:H636)</f>
        <v>0</v>
      </c>
      <c r="I637" s="286"/>
      <c r="J637" s="316">
        <f>SUM(J635:J636)</f>
        <v>0</v>
      </c>
      <c r="K637" s="286"/>
      <c r="L637" s="286">
        <f aca="true" t="shared" si="48" ref="L637:S637">SUM(L635:L636)</f>
        <v>0</v>
      </c>
      <c r="M637" s="286">
        <f t="shared" si="48"/>
        <v>0</v>
      </c>
      <c r="N637" s="286">
        <f t="shared" si="48"/>
        <v>0</v>
      </c>
      <c r="O637" s="286">
        <f t="shared" si="48"/>
        <v>0</v>
      </c>
      <c r="P637" s="286">
        <f t="shared" si="48"/>
        <v>0</v>
      </c>
      <c r="Q637" s="286">
        <f t="shared" si="48"/>
        <v>0</v>
      </c>
      <c r="R637" s="286">
        <f t="shared" si="48"/>
        <v>0</v>
      </c>
      <c r="S637" s="286">
        <f t="shared" si="48"/>
        <v>0</v>
      </c>
      <c r="T637" s="286"/>
      <c r="U637" s="286"/>
      <c r="V637" s="394">
        <f>SUM(V635:V636)</f>
        <v>0</v>
      </c>
      <c r="W637" s="256">
        <f>SUM(W635:W636)</f>
        <v>0</v>
      </c>
      <c r="X637" s="256">
        <f>SUM(X635:X636)</f>
        <v>0</v>
      </c>
      <c r="Y637" s="224">
        <f>SUM(Y635:Y636)</f>
        <v>0</v>
      </c>
      <c r="Z637" s="256">
        <f>SUM(Z635:Z636)</f>
        <v>0</v>
      </c>
      <c r="AB637" s="224">
        <f>SUM(AB635:AB636)</f>
        <v>0</v>
      </c>
      <c r="AC637" s="225"/>
    </row>
    <row r="638" spans="3:29" ht="16.5" customHeight="1">
      <c r="C638" s="250"/>
      <c r="D638" s="277"/>
      <c r="E638" s="224"/>
      <c r="F638" s="224"/>
      <c r="G638" s="224"/>
      <c r="H638" s="224"/>
      <c r="M638" s="215" t="s">
        <v>78</v>
      </c>
      <c r="AB638" s="224"/>
      <c r="AC638" s="225"/>
    </row>
    <row r="639" spans="2:29" ht="16.5" customHeight="1" thickBot="1">
      <c r="B639" s="371" t="s">
        <v>313</v>
      </c>
      <c r="C639" s="250"/>
      <c r="D639" s="277"/>
      <c r="E639" s="224"/>
      <c r="F639" s="224"/>
      <c r="G639" s="224"/>
      <c r="H639" s="224"/>
      <c r="J639" s="219"/>
      <c r="K639" s="219"/>
      <c r="L639" s="219"/>
      <c r="M639" s="219"/>
      <c r="N639" s="219"/>
      <c r="O639" s="219"/>
      <c r="P639" s="219"/>
      <c r="Q639" s="662">
        <v>44</v>
      </c>
      <c r="R639" s="662"/>
      <c r="S639" s="662"/>
      <c r="T639" s="662"/>
      <c r="U639" s="662">
        <v>16</v>
      </c>
      <c r="V639" s="219"/>
      <c r="AB639" s="224"/>
      <c r="AC639" s="225"/>
    </row>
    <row r="640" spans="2:23" ht="16.5" customHeight="1" thickBot="1">
      <c r="B640" s="344"/>
      <c r="C640" s="321"/>
      <c r="D640" s="512"/>
      <c r="E640" s="1513" t="s">
        <v>86</v>
      </c>
      <c r="F640" s="1514"/>
      <c r="G640" s="1514"/>
      <c r="H640" s="1515"/>
      <c r="I640" s="297"/>
      <c r="J640" s="1486" t="s">
        <v>121</v>
      </c>
      <c r="K640" s="1487"/>
      <c r="L640" s="1487"/>
      <c r="M640" s="1487"/>
      <c r="N640" s="1487"/>
      <c r="O640" s="1487"/>
      <c r="P640" s="1487"/>
      <c r="Q640" s="1487"/>
      <c r="R640" s="1487"/>
      <c r="S640" s="1487"/>
      <c r="T640" s="1487"/>
      <c r="U640" s="1487"/>
      <c r="V640" s="1488"/>
      <c r="W640" s="323"/>
    </row>
    <row r="641" spans="2:28" ht="16.5" customHeight="1" thickBot="1">
      <c r="B641" s="371"/>
      <c r="C641" s="613" t="s">
        <v>135</v>
      </c>
      <c r="D641" s="614"/>
      <c r="E641" s="603" t="s">
        <v>88</v>
      </c>
      <c r="F641" s="515" t="s">
        <v>89</v>
      </c>
      <c r="G641" s="515" t="s">
        <v>90</v>
      </c>
      <c r="H641" s="516" t="s">
        <v>91</v>
      </c>
      <c r="I641" s="301" t="s">
        <v>51</v>
      </c>
      <c r="J641" s="330"/>
      <c r="K641" s="331"/>
      <c r="L641" s="331"/>
      <c r="M641" s="331"/>
      <c r="N641" s="331" t="s">
        <v>63</v>
      </c>
      <c r="O641" s="331"/>
      <c r="P641" s="331"/>
      <c r="Q641" s="331"/>
      <c r="R641" s="331"/>
      <c r="S641" s="331"/>
      <c r="T641" s="331">
        <v>80</v>
      </c>
      <c r="U641" s="331"/>
      <c r="V641" s="468" t="s">
        <v>73</v>
      </c>
      <c r="W641" s="216"/>
      <c r="X641" s="214"/>
      <c r="Y641" s="216"/>
      <c r="Z641" s="216"/>
      <c r="AB641" s="216"/>
    </row>
    <row r="642" spans="2:28" ht="16.5" customHeight="1">
      <c r="B642" s="371"/>
      <c r="C642" s="655">
        <v>710</v>
      </c>
      <c r="D642" s="357"/>
      <c r="E642" s="809">
        <v>18</v>
      </c>
      <c r="F642" s="810">
        <v>10</v>
      </c>
      <c r="G642" s="811">
        <v>18</v>
      </c>
      <c r="H642" s="364">
        <v>0</v>
      </c>
      <c r="I642" s="256"/>
      <c r="J642" s="812"/>
      <c r="K642" s="813"/>
      <c r="L642" s="813"/>
      <c r="M642" s="813"/>
      <c r="N642" s="813">
        <v>18</v>
      </c>
      <c r="O642" s="813"/>
      <c r="P642" s="813"/>
      <c r="Q642" s="813"/>
      <c r="R642" s="813"/>
      <c r="S642" s="813"/>
      <c r="T642" s="813"/>
      <c r="U642" s="813"/>
      <c r="V642" s="690">
        <f>SUM(L642:T642)</f>
        <v>18</v>
      </c>
      <c r="W642" s="216"/>
      <c r="X642" s="256"/>
      <c r="Y642" s="216"/>
      <c r="Z642" s="216"/>
      <c r="AB642" s="216"/>
    </row>
    <row r="643" spans="2:28" ht="16.5" customHeight="1">
      <c r="B643" s="371"/>
      <c r="C643" s="815">
        <v>711</v>
      </c>
      <c r="D643" s="701"/>
      <c r="E643" s="408">
        <v>11</v>
      </c>
      <c r="F643" s="619">
        <v>7</v>
      </c>
      <c r="G643" s="694">
        <v>12</v>
      </c>
      <c r="H643" s="701">
        <v>0</v>
      </c>
      <c r="I643" s="255"/>
      <c r="J643" s="480"/>
      <c r="K643" s="481"/>
      <c r="L643" s="481"/>
      <c r="M643" s="481"/>
      <c r="N643" s="481"/>
      <c r="O643" s="481"/>
      <c r="P643" s="481"/>
      <c r="Q643" s="481"/>
      <c r="R643" s="481"/>
      <c r="S643" s="481"/>
      <c r="T643" s="481">
        <v>12</v>
      </c>
      <c r="U643" s="481"/>
      <c r="V643" s="716">
        <f>SUM(L643:T643)</f>
        <v>12</v>
      </c>
      <c r="W643" s="216"/>
      <c r="X643" s="256"/>
      <c r="Y643" s="216"/>
      <c r="Z643" s="216"/>
      <c r="AB643" s="216"/>
    </row>
    <row r="644" spans="2:28" ht="16.5" customHeight="1" thickBot="1">
      <c r="B644" s="484"/>
      <c r="C644" s="605">
        <v>740</v>
      </c>
      <c r="D644" s="656"/>
      <c r="E644" s="539">
        <v>20</v>
      </c>
      <c r="F644" s="247">
        <v>10</v>
      </c>
      <c r="G644" s="706">
        <v>20</v>
      </c>
      <c r="H644" s="656">
        <v>0</v>
      </c>
      <c r="I644" s="416"/>
      <c r="J644" s="475"/>
      <c r="K644" s="476"/>
      <c r="L644" s="476"/>
      <c r="M644" s="476"/>
      <c r="N644" s="476"/>
      <c r="O644" s="476"/>
      <c r="P644" s="476"/>
      <c r="Q644" s="476"/>
      <c r="R644" s="476"/>
      <c r="S644" s="476"/>
      <c r="T644" s="476">
        <v>20</v>
      </c>
      <c r="U644" s="476"/>
      <c r="V644" s="477">
        <f>SUM(L644:T644)</f>
        <v>20</v>
      </c>
      <c r="W644" s="216"/>
      <c r="X644" s="224"/>
      <c r="Y644" s="216"/>
      <c r="Z644" s="216"/>
      <c r="AB644" s="216"/>
    </row>
    <row r="645" spans="2:28" ht="16.5" customHeight="1">
      <c r="B645" s="241" t="s">
        <v>128</v>
      </c>
      <c r="C645" s="250"/>
      <c r="D645" s="277"/>
      <c r="E645" s="355">
        <f>SUM(E642:E644)</f>
        <v>49</v>
      </c>
      <c r="F645" s="356">
        <f>SUM(F642:F644)</f>
        <v>27</v>
      </c>
      <c r="G645" s="356">
        <f>SUM(G642:G644)</f>
        <v>50</v>
      </c>
      <c r="H645" s="357">
        <f>SUM(H644)</f>
        <v>0</v>
      </c>
      <c r="I645" s="297"/>
      <c r="J645" s="337"/>
      <c r="K645" s="280"/>
      <c r="L645" s="280"/>
      <c r="M645" s="280"/>
      <c r="N645" s="280">
        <f>SUM(N642:N644)</f>
        <v>18</v>
      </c>
      <c r="O645" s="280"/>
      <c r="P645" s="280"/>
      <c r="Q645" s="280"/>
      <c r="R645" s="280"/>
      <c r="S645" s="280">
        <f>SUM(S642:S644)</f>
        <v>0</v>
      </c>
      <c r="T645" s="280">
        <f>SUM(T642:T644)</f>
        <v>32</v>
      </c>
      <c r="U645" s="280">
        <f>SUM(R642:R644)</f>
        <v>0</v>
      </c>
      <c r="V645" s="649">
        <f>SUM(N645:U645)</f>
        <v>50</v>
      </c>
      <c r="W645" s="216"/>
      <c r="X645" s="224"/>
      <c r="Y645" s="216"/>
      <c r="Z645" s="216"/>
      <c r="AB645" s="216"/>
    </row>
    <row r="646" spans="2:28" ht="16.5" customHeight="1" thickBot="1">
      <c r="B646" s="354" t="s">
        <v>129</v>
      </c>
      <c r="C646" s="362"/>
      <c r="D646" s="277"/>
      <c r="E646" s="363">
        <f>+E647-E645</f>
        <v>11</v>
      </c>
      <c r="F646" s="224">
        <f>+F647-F645</f>
        <v>33</v>
      </c>
      <c r="G646" s="224">
        <f>+G647-G645</f>
        <v>10</v>
      </c>
      <c r="H646" s="364"/>
      <c r="I646" s="286"/>
      <c r="J646" s="343">
        <f>SUM(J642:J645)</f>
        <v>0</v>
      </c>
      <c r="K646" s="255"/>
      <c r="L646" s="255">
        <f>SUM(L642:L645)</f>
        <v>0</v>
      </c>
      <c r="M646" s="255">
        <f>SUM(M642:M645)</f>
        <v>0</v>
      </c>
      <c r="N646" s="255">
        <f>N645*0.2</f>
        <v>4</v>
      </c>
      <c r="O646" s="255">
        <f>SUM(O642:O645)</f>
        <v>0</v>
      </c>
      <c r="P646" s="255"/>
      <c r="Q646" s="255"/>
      <c r="R646" s="255">
        <f>SUM(R645:R645)</f>
        <v>0</v>
      </c>
      <c r="S646" s="255"/>
      <c r="T646" s="255">
        <f>T645*0.2</f>
        <v>6</v>
      </c>
      <c r="U646" s="255">
        <f>U645*0.2</f>
        <v>0</v>
      </c>
      <c r="V646" s="342">
        <f>SUM(N646:U646)</f>
        <v>10</v>
      </c>
      <c r="W646" s="216"/>
      <c r="X646" s="214"/>
      <c r="Y646" s="216"/>
      <c r="Z646" s="216"/>
      <c r="AB646" s="216"/>
    </row>
    <row r="647" spans="2:28" ht="16.5" customHeight="1" thickBot="1">
      <c r="B647" s="354" t="s">
        <v>28</v>
      </c>
      <c r="C647" s="362"/>
      <c r="D647" s="277"/>
      <c r="E647" s="366">
        <f>MAX(E645:G645)*0.2+MAX(E645:G645)</f>
        <v>60</v>
      </c>
      <c r="F647" s="367">
        <f>MAX(E645:G645)*0.2+MAX(E645:H645)</f>
        <v>60</v>
      </c>
      <c r="G647" s="367">
        <f>MAX(E645:G645)*0.2+MAX(E645:H645)</f>
        <v>60</v>
      </c>
      <c r="H647" s="368"/>
      <c r="J647" s="615">
        <f aca="true" t="shared" si="49" ref="J647:O647">SUM(J642:J645)</f>
        <v>0</v>
      </c>
      <c r="K647" s="369">
        <f t="shared" si="49"/>
        <v>0</v>
      </c>
      <c r="L647" s="369">
        <f t="shared" si="49"/>
        <v>0</v>
      </c>
      <c r="M647" s="369">
        <f t="shared" si="49"/>
        <v>0</v>
      </c>
      <c r="N647" s="369">
        <f>SUM(N645:N646)</f>
        <v>22</v>
      </c>
      <c r="O647" s="369">
        <f t="shared" si="49"/>
        <v>0</v>
      </c>
      <c r="P647" s="369"/>
      <c r="Q647" s="369"/>
      <c r="R647" s="369"/>
      <c r="S647" s="369">
        <f>SUM(S645:S646)</f>
        <v>0</v>
      </c>
      <c r="T647" s="369">
        <f>SUM(T645:T646)</f>
        <v>38</v>
      </c>
      <c r="U647" s="369">
        <f>SUM(U645:U646)</f>
        <v>0</v>
      </c>
      <c r="V647" s="616">
        <f>SUM(N647:U647)</f>
        <v>60</v>
      </c>
      <c r="W647" s="216"/>
      <c r="X647" s="214"/>
      <c r="Y647" s="216"/>
      <c r="Z647" s="216"/>
      <c r="AB647" s="216"/>
    </row>
    <row r="648" spans="2:28" ht="16.5" customHeight="1">
      <c r="B648" s="371" t="s">
        <v>130</v>
      </c>
      <c r="C648" s="362"/>
      <c r="D648" s="277"/>
      <c r="E648" s="224"/>
      <c r="F648" s="224"/>
      <c r="G648" s="224"/>
      <c r="H648" s="224"/>
      <c r="Q648" s="617"/>
      <c r="V648" s="617"/>
      <c r="Y648" s="492"/>
      <c r="Z648" s="291"/>
      <c r="AB648" s="290"/>
    </row>
    <row r="649" spans="2:28" ht="16.5" customHeight="1">
      <c r="B649" s="371"/>
      <c r="C649" s="362"/>
      <c r="D649" s="277"/>
      <c r="E649" s="224"/>
      <c r="F649" s="224"/>
      <c r="G649" s="224"/>
      <c r="H649" s="224"/>
      <c r="Q649" s="617"/>
      <c r="V649" s="617"/>
      <c r="Y649" s="492"/>
      <c r="Z649" s="291"/>
      <c r="AB649" s="290"/>
    </row>
    <row r="650" spans="2:29" ht="16.5" customHeight="1" thickBot="1">
      <c r="B650" s="371" t="s">
        <v>337</v>
      </c>
      <c r="C650" s="250"/>
      <c r="D650" s="277"/>
      <c r="E650" s="224"/>
      <c r="F650" s="224"/>
      <c r="G650" s="224"/>
      <c r="H650" s="224"/>
      <c r="Q650" s="662">
        <v>3</v>
      </c>
      <c r="R650" s="764"/>
      <c r="S650" s="764"/>
      <c r="T650" s="764"/>
      <c r="U650" s="765"/>
      <c r="V650" s="765"/>
      <c r="AB650" s="224"/>
      <c r="AC650" s="225"/>
    </row>
    <row r="651" spans="2:23" ht="16.5" customHeight="1" thickBot="1">
      <c r="B651" s="344"/>
      <c r="C651" s="739"/>
      <c r="D651" s="740"/>
      <c r="E651" s="1500" t="s">
        <v>86</v>
      </c>
      <c r="F651" s="1501"/>
      <c r="G651" s="1501"/>
      <c r="H651" s="1502"/>
      <c r="I651" s="297"/>
      <c r="J651" s="1503" t="s">
        <v>121</v>
      </c>
      <c r="K651" s="1484"/>
      <c r="L651" s="1484"/>
      <c r="M651" s="1484"/>
      <c r="N651" s="1484"/>
      <c r="O651" s="1484"/>
      <c r="P651" s="1484"/>
      <c r="Q651" s="1484"/>
      <c r="R651" s="1484"/>
      <c r="S651" s="1484"/>
      <c r="T651" s="1484"/>
      <c r="U651" s="1484"/>
      <c r="V651" s="1485"/>
      <c r="W651" s="323"/>
    </row>
    <row r="652" spans="2:28" ht="16.5" customHeight="1" thickBot="1">
      <c r="B652" s="371"/>
      <c r="C652" s="743" t="s">
        <v>135</v>
      </c>
      <c r="D652" s="744"/>
      <c r="E652" s="1437" t="s">
        <v>88</v>
      </c>
      <c r="F652" s="1438" t="s">
        <v>89</v>
      </c>
      <c r="G652" s="1438" t="s">
        <v>90</v>
      </c>
      <c r="H652" s="1439" t="s">
        <v>91</v>
      </c>
      <c r="I652" s="301" t="s">
        <v>51</v>
      </c>
      <c r="J652" s="747"/>
      <c r="K652" s="748"/>
      <c r="L652" s="748"/>
      <c r="M652" s="748"/>
      <c r="N652" s="748" t="s">
        <v>63</v>
      </c>
      <c r="O652" s="748"/>
      <c r="P652" s="748"/>
      <c r="Q652" s="748"/>
      <c r="R652" s="748"/>
      <c r="S652" s="748"/>
      <c r="T652" s="748"/>
      <c r="U652" s="748"/>
      <c r="V652" s="749" t="s">
        <v>73</v>
      </c>
      <c r="W652" s="216"/>
      <c r="X652" s="214"/>
      <c r="Y652" s="216"/>
      <c r="Z652" s="216"/>
      <c r="AB652" s="216"/>
    </row>
    <row r="653" spans="2:28" ht="16.5" customHeight="1" thickBot="1">
      <c r="B653" s="371"/>
      <c r="C653" s="741">
        <v>450</v>
      </c>
      <c r="D653" s="742"/>
      <c r="E653" s="1434">
        <v>4</v>
      </c>
      <c r="F653" s="1435">
        <v>0</v>
      </c>
      <c r="G653" s="1436">
        <v>4</v>
      </c>
      <c r="H653" s="742">
        <v>0</v>
      </c>
      <c r="I653" s="752"/>
      <c r="J653" s="753"/>
      <c r="K653" s="754"/>
      <c r="L653" s="754"/>
      <c r="M653" s="754"/>
      <c r="N653" s="754">
        <v>4</v>
      </c>
      <c r="O653" s="754"/>
      <c r="P653" s="754"/>
      <c r="Q653" s="754"/>
      <c r="R653" s="754"/>
      <c r="S653" s="754"/>
      <c r="T653" s="754"/>
      <c r="U653" s="754"/>
      <c r="V653" s="755">
        <f>SUM(N653)</f>
        <v>4</v>
      </c>
      <c r="W653" s="216"/>
      <c r="X653" s="256"/>
      <c r="Y653" s="216"/>
      <c r="Z653" s="216"/>
      <c r="AB653" s="216"/>
    </row>
    <row r="654" spans="2:28" ht="16.5" customHeight="1">
      <c r="B654" s="241" t="s">
        <v>128</v>
      </c>
      <c r="C654" s="344"/>
      <c r="D654" s="277"/>
      <c r="E654" s="766">
        <f>SUM(E653:E653)</f>
        <v>4</v>
      </c>
      <c r="F654" s="224"/>
      <c r="G654" s="224">
        <v>2</v>
      </c>
      <c r="H654" s="767"/>
      <c r="I654" s="280"/>
      <c r="J654" s="771"/>
      <c r="K654" s="244"/>
      <c r="L654" s="244"/>
      <c r="M654" s="244"/>
      <c r="N654" s="244">
        <f>SUM(N653)</f>
        <v>4</v>
      </c>
      <c r="O654" s="244"/>
      <c r="P654" s="244"/>
      <c r="Q654" s="244"/>
      <c r="R654" s="244"/>
      <c r="S654" s="224"/>
      <c r="T654" s="224"/>
      <c r="U654" s="224"/>
      <c r="V654" s="769">
        <f>SUM(J654:S654)</f>
        <v>4</v>
      </c>
      <c r="W654" s="216"/>
      <c r="X654" s="214"/>
      <c r="Y654" s="216"/>
      <c r="Z654" s="216"/>
      <c r="AB654" s="216"/>
    </row>
    <row r="655" spans="2:28" ht="16.5" customHeight="1">
      <c r="B655" s="354" t="s">
        <v>129</v>
      </c>
      <c r="C655" s="362"/>
      <c r="D655" s="277"/>
      <c r="E655" s="766">
        <v>1</v>
      </c>
      <c r="F655" s="224"/>
      <c r="G655" s="224">
        <v>1</v>
      </c>
      <c r="H655" s="768"/>
      <c r="I655" s="255"/>
      <c r="J655" s="255"/>
      <c r="K655" s="269"/>
      <c r="L655" s="269"/>
      <c r="M655" s="255"/>
      <c r="N655" s="255">
        <v>1</v>
      </c>
      <c r="O655" s="255"/>
      <c r="P655" s="255"/>
      <c r="Q655" s="255"/>
      <c r="R655" s="255"/>
      <c r="S655" s="255"/>
      <c r="T655" s="255"/>
      <c r="U655" s="255"/>
      <c r="V655" s="770">
        <f>SUM(J655:U655)</f>
        <v>1</v>
      </c>
      <c r="W655" s="216"/>
      <c r="X655" s="214"/>
      <c r="Y655" s="216"/>
      <c r="Z655" s="216"/>
      <c r="AB655" s="216"/>
    </row>
    <row r="656" spans="2:28" ht="16.5" customHeight="1" thickBot="1">
      <c r="B656" s="354" t="s">
        <v>28</v>
      </c>
      <c r="C656" s="362"/>
      <c r="D656" s="277"/>
      <c r="E656" s="745">
        <f>MAX(E654:G654)*0.2+MAX(E654:G654)</f>
        <v>5</v>
      </c>
      <c r="F656" s="746"/>
      <c r="G656" s="746">
        <f>MAX(E654:G654)*0.2+MAX(E654:G654)</f>
        <v>5</v>
      </c>
      <c r="H656" s="742"/>
      <c r="J656" s="751"/>
      <c r="K656" s="752"/>
      <c r="L656" s="752"/>
      <c r="M656" s="752"/>
      <c r="N656" s="752">
        <f>SUM(N654:N655)</f>
        <v>5</v>
      </c>
      <c r="O656" s="752"/>
      <c r="P656" s="752"/>
      <c r="Q656" s="752"/>
      <c r="R656" s="752"/>
      <c r="S656" s="752"/>
      <c r="T656" s="752"/>
      <c r="U656" s="752"/>
      <c r="V656" s="750">
        <f>SUM(N656:U656)</f>
        <v>5</v>
      </c>
      <c r="W656" s="216"/>
      <c r="X656" s="214"/>
      <c r="Y656" s="216"/>
      <c r="Z656" s="216"/>
      <c r="AB656" s="216"/>
    </row>
    <row r="657" spans="2:28" ht="16.5" customHeight="1">
      <c r="B657" s="371" t="s">
        <v>130</v>
      </c>
      <c r="C657" s="362"/>
      <c r="D657" s="277"/>
      <c r="E657" s="224"/>
      <c r="F657" s="224"/>
      <c r="G657" s="224"/>
      <c r="H657" s="224"/>
      <c r="Q657" s="617"/>
      <c r="V657" s="617"/>
      <c r="Y657" s="492"/>
      <c r="Z657" s="291"/>
      <c r="AB657" s="290"/>
    </row>
    <row r="658" spans="2:28" ht="16.5" customHeight="1">
      <c r="B658" s="371"/>
      <c r="C658" s="495"/>
      <c r="D658" s="496"/>
      <c r="E658" s="211"/>
      <c r="F658" s="211"/>
      <c r="G658" s="574"/>
      <c r="H658" s="574"/>
      <c r="I658" s="292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16"/>
      <c r="X658" s="214"/>
      <c r="Y658" s="216"/>
      <c r="Z658" s="216"/>
      <c r="AB658" s="216"/>
    </row>
    <row r="659" spans="2:22" ht="16.5" customHeight="1" thickBot="1">
      <c r="B659" s="241" t="s">
        <v>258</v>
      </c>
      <c r="C659" s="262"/>
      <c r="J659" s="662">
        <f>J598</f>
        <v>3</v>
      </c>
      <c r="K659" s="662"/>
      <c r="L659" s="662"/>
      <c r="M659" s="662"/>
      <c r="N659" s="662"/>
      <c r="O659" s="662">
        <f aca="true" t="shared" si="50" ref="O659:T659">O598</f>
        <v>63</v>
      </c>
      <c r="P659" s="662">
        <f t="shared" si="50"/>
        <v>0</v>
      </c>
      <c r="Q659" s="662">
        <f>Q598+Q639+Q650</f>
        <v>48</v>
      </c>
      <c r="R659" s="662">
        <f t="shared" si="50"/>
        <v>129</v>
      </c>
      <c r="S659" s="662"/>
      <c r="T659" s="662">
        <f t="shared" si="50"/>
        <v>15</v>
      </c>
      <c r="U659" s="662">
        <f>U598+U639</f>
        <v>35</v>
      </c>
      <c r="V659" s="662">
        <f>SUM(J659:U659)</f>
        <v>293</v>
      </c>
    </row>
    <row r="660" spans="2:22" ht="16.5" customHeight="1" thickBot="1">
      <c r="B660" s="344"/>
      <c r="C660" s="1537" t="s">
        <v>138</v>
      </c>
      <c r="D660" s="1492"/>
      <c r="E660" s="1492"/>
      <c r="F660" s="1492"/>
      <c r="G660" s="1492"/>
      <c r="H660" s="1493"/>
      <c r="I660" s="297"/>
      <c r="J660" s="1540" t="s">
        <v>121</v>
      </c>
      <c r="K660" s="1541"/>
      <c r="L660" s="1541"/>
      <c r="M660" s="1541"/>
      <c r="N660" s="1541"/>
      <c r="O660" s="1541"/>
      <c r="P660" s="1541"/>
      <c r="Q660" s="1541"/>
      <c r="R660" s="1541"/>
      <c r="S660" s="1541"/>
      <c r="T660" s="1541"/>
      <c r="U660" s="1541"/>
      <c r="V660" s="1542"/>
    </row>
    <row r="661" spans="2:28" ht="16.5" customHeight="1" thickBot="1">
      <c r="B661" s="371"/>
      <c r="C661" s="354"/>
      <c r="D661" s="242"/>
      <c r="E661" s="541" t="s">
        <v>88</v>
      </c>
      <c r="F661" s="240" t="s">
        <v>187</v>
      </c>
      <c r="G661" s="240" t="s">
        <v>90</v>
      </c>
      <c r="H661" s="249" t="s">
        <v>91</v>
      </c>
      <c r="I661" s="301" t="s">
        <v>51</v>
      </c>
      <c r="J661" s="402" t="s">
        <v>52</v>
      </c>
      <c r="K661" s="238"/>
      <c r="L661" s="238"/>
      <c r="M661" s="238" t="s">
        <v>61</v>
      </c>
      <c r="N661" s="238" t="s">
        <v>63</v>
      </c>
      <c r="O661" s="238" t="s">
        <v>64</v>
      </c>
      <c r="P661" s="238"/>
      <c r="Q661" s="238">
        <v>75</v>
      </c>
      <c r="R661" s="238">
        <v>76</v>
      </c>
      <c r="S661" s="238"/>
      <c r="T661" s="238">
        <v>80</v>
      </c>
      <c r="U661" s="238"/>
      <c r="V661" s="302" t="s">
        <v>73</v>
      </c>
      <c r="W661" s="216"/>
      <c r="X661" s="214"/>
      <c r="Y661" s="216"/>
      <c r="Z661" s="216"/>
      <c r="AB661" s="216"/>
    </row>
    <row r="662" spans="2:28" ht="16.5" customHeight="1">
      <c r="B662" s="241" t="s">
        <v>128</v>
      </c>
      <c r="C662" s="344"/>
      <c r="D662" s="277"/>
      <c r="E662" s="385">
        <f>E645+E625+E654</f>
        <v>242</v>
      </c>
      <c r="F662" s="386">
        <f>F645+F625+F654</f>
        <v>137</v>
      </c>
      <c r="G662" s="386">
        <f>G645+G625+G654</f>
        <v>247</v>
      </c>
      <c r="H662" s="387">
        <f>H645+H625</f>
        <v>5</v>
      </c>
      <c r="I662" s="438"/>
      <c r="J662" s="385">
        <f aca="true" t="shared" si="51" ref="J662:P662">J645+J625</f>
        <v>9</v>
      </c>
      <c r="K662" s="333">
        <f t="shared" si="51"/>
        <v>0</v>
      </c>
      <c r="L662" s="333">
        <f t="shared" si="51"/>
        <v>0</v>
      </c>
      <c r="M662" s="333">
        <f>M625</f>
        <v>24</v>
      </c>
      <c r="N662" s="333">
        <f>N645+N625+N654</f>
        <v>41</v>
      </c>
      <c r="O662" s="333">
        <f>O625</f>
        <v>121</v>
      </c>
      <c r="P662" s="333">
        <f t="shared" si="51"/>
        <v>0</v>
      </c>
      <c r="Q662" s="386">
        <f>Q625</f>
        <v>13</v>
      </c>
      <c r="R662" s="386">
        <f>R625</f>
        <v>9</v>
      </c>
      <c r="S662" s="333"/>
      <c r="T662" s="333">
        <f>T645</f>
        <v>32</v>
      </c>
      <c r="U662" s="333"/>
      <c r="V662" s="281">
        <f>SUM(J662:U662)</f>
        <v>249</v>
      </c>
      <c r="W662" s="216"/>
      <c r="X662" s="214"/>
      <c r="Y662" s="216"/>
      <c r="Z662" s="216"/>
      <c r="AB662" s="216"/>
    </row>
    <row r="663" spans="2:28" ht="16.5" customHeight="1">
      <c r="B663" s="354" t="s">
        <v>129</v>
      </c>
      <c r="C663" s="362"/>
      <c r="D663" s="277"/>
      <c r="E663" s="278">
        <f>E626+E646+E655</f>
        <v>53</v>
      </c>
      <c r="F663" s="224">
        <f>F626+F646</f>
        <v>153</v>
      </c>
      <c r="G663" s="224">
        <f>G626+G646+G655</f>
        <v>46</v>
      </c>
      <c r="H663" s="279"/>
      <c r="I663" s="255"/>
      <c r="J663" s="255">
        <f aca="true" t="shared" si="52" ref="J663:S663">J626+J646</f>
        <v>0</v>
      </c>
      <c r="K663" s="269">
        <f t="shared" si="52"/>
        <v>0</v>
      </c>
      <c r="L663" s="269">
        <f t="shared" si="52"/>
        <v>0</v>
      </c>
      <c r="M663" s="255">
        <f>M626</f>
        <v>5</v>
      </c>
      <c r="N663" s="255">
        <f>N626+N646+N655</f>
        <v>5</v>
      </c>
      <c r="O663" s="255">
        <f>O626</f>
        <v>23</v>
      </c>
      <c r="P663" s="255">
        <f t="shared" si="52"/>
        <v>0</v>
      </c>
      <c r="Q663" s="255">
        <f>Q626</f>
        <v>2</v>
      </c>
      <c r="R663" s="255">
        <f>R626</f>
        <v>5</v>
      </c>
      <c r="S663" s="255">
        <f t="shared" si="52"/>
        <v>0</v>
      </c>
      <c r="T663" s="255">
        <f>T646</f>
        <v>6</v>
      </c>
      <c r="U663" s="255"/>
      <c r="V663" s="528">
        <f>SUM(J663:U663)</f>
        <v>46</v>
      </c>
      <c r="W663" s="216"/>
      <c r="X663" s="214"/>
      <c r="Y663" s="216"/>
      <c r="Z663" s="216"/>
      <c r="AB663" s="216"/>
    </row>
    <row r="664" spans="2:28" ht="16.5" customHeight="1" thickBot="1">
      <c r="B664" s="354" t="s">
        <v>28</v>
      </c>
      <c r="C664" s="362"/>
      <c r="D664" s="277"/>
      <c r="E664" s="283">
        <f>SUM(E662:E663)</f>
        <v>295</v>
      </c>
      <c r="F664" s="284">
        <f>SUM(F662:F663)</f>
        <v>290</v>
      </c>
      <c r="G664" s="284">
        <f>SUM(G662:G663)</f>
        <v>293</v>
      </c>
      <c r="H664" s="285">
        <f>H647+H627</f>
        <v>0</v>
      </c>
      <c r="I664" s="286"/>
      <c r="J664" s="275">
        <f aca="true" t="shared" si="53" ref="J664:S664">SUM(J662:J663)</f>
        <v>9</v>
      </c>
      <c r="K664" s="275">
        <f t="shared" si="53"/>
        <v>0</v>
      </c>
      <c r="L664" s="275">
        <f t="shared" si="53"/>
        <v>0</v>
      </c>
      <c r="M664" s="275">
        <f>SUM(M662:M663)</f>
        <v>29</v>
      </c>
      <c r="N664" s="275">
        <f>SUM(N662:N663)</f>
        <v>46</v>
      </c>
      <c r="O664" s="275">
        <f>SUM(O662:O663)</f>
        <v>144</v>
      </c>
      <c r="P664" s="275">
        <f t="shared" si="53"/>
        <v>0</v>
      </c>
      <c r="Q664" s="275">
        <f>SUM(Q662:Q663)</f>
        <v>15</v>
      </c>
      <c r="R664" s="275">
        <f>SUM(R662:R663)</f>
        <v>14</v>
      </c>
      <c r="S664" s="275">
        <f t="shared" si="53"/>
        <v>0</v>
      </c>
      <c r="T664" s="275">
        <f>SUM(T662:T663)</f>
        <v>38</v>
      </c>
      <c r="U664" s="275"/>
      <c r="V664" s="458">
        <f>SUM(J664:U664)</f>
        <v>295</v>
      </c>
      <c r="W664" s="216"/>
      <c r="X664" s="214"/>
      <c r="Y664" s="216"/>
      <c r="Z664" s="216"/>
      <c r="AB664" s="216"/>
    </row>
    <row r="665" spans="2:28" ht="16.5" customHeight="1">
      <c r="B665" s="371" t="s">
        <v>130</v>
      </c>
      <c r="C665" s="495"/>
      <c r="D665" s="496"/>
      <c r="E665" s="211"/>
      <c r="F665" s="211"/>
      <c r="G665" s="574"/>
      <c r="H665" s="574"/>
      <c r="I665" s="292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1450">
        <f>V663/V662</f>
        <v>0.185</v>
      </c>
      <c r="W665" s="216"/>
      <c r="X665" s="214"/>
      <c r="Y665" s="216"/>
      <c r="Z665" s="216"/>
      <c r="AB665" s="216"/>
    </row>
    <row r="666" spans="2:28" ht="16.5" customHeight="1">
      <c r="B666" s="371"/>
      <c r="C666" s="495"/>
      <c r="D666" s="496"/>
      <c r="E666" s="211"/>
      <c r="F666" s="211"/>
      <c r="G666" s="574"/>
      <c r="H666" s="574"/>
      <c r="I666" s="292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16"/>
      <c r="X666" s="214"/>
      <c r="Y666" s="216"/>
      <c r="Z666" s="216"/>
      <c r="AB666" s="216"/>
    </row>
    <row r="667" spans="2:8" ht="16.5" customHeight="1" hidden="1">
      <c r="B667" s="166" t="s">
        <v>115</v>
      </c>
      <c r="C667" s="250"/>
      <c r="D667" s="277"/>
      <c r="E667" s="224"/>
      <c r="F667" s="224"/>
      <c r="G667" s="224"/>
      <c r="H667" s="224"/>
    </row>
    <row r="668" ht="16.5" customHeight="1" hidden="1">
      <c r="B668" s="601" t="s">
        <v>334</v>
      </c>
    </row>
    <row r="670" ht="16.5" customHeight="1">
      <c r="B670" s="601"/>
    </row>
  </sheetData>
  <mergeCells count="99">
    <mergeCell ref="B204:V204"/>
    <mergeCell ref="J224:V224"/>
    <mergeCell ref="J73:V73"/>
    <mergeCell ref="E73:H73"/>
    <mergeCell ref="E98:H98"/>
    <mergeCell ref="E146:H146"/>
    <mergeCell ref="B96:V96"/>
    <mergeCell ref="J117:V117"/>
    <mergeCell ref="J98:Z98"/>
    <mergeCell ref="J146:V146"/>
    <mergeCell ref="J7:V7"/>
    <mergeCell ref="J42:V42"/>
    <mergeCell ref="J55:V55"/>
    <mergeCell ref="J33:V33"/>
    <mergeCell ref="B31:V31"/>
    <mergeCell ref="E33:H33"/>
    <mergeCell ref="E7:H7"/>
    <mergeCell ref="E42:H42"/>
    <mergeCell ref="C55:H55"/>
    <mergeCell ref="B29:V29"/>
    <mergeCell ref="J261:Z261"/>
    <mergeCell ref="B259:V259"/>
    <mergeCell ref="J244:V244"/>
    <mergeCell ref="J154:V154"/>
    <mergeCell ref="J166:V166"/>
    <mergeCell ref="B260:Z260"/>
    <mergeCell ref="C224:H224"/>
    <mergeCell ref="J206:T206"/>
    <mergeCell ref="E183:H183"/>
    <mergeCell ref="J183:V183"/>
    <mergeCell ref="J280:V280"/>
    <mergeCell ref="E154:H154"/>
    <mergeCell ref="B205:V205"/>
    <mergeCell ref="C166:H166"/>
    <mergeCell ref="E280:H280"/>
    <mergeCell ref="E206:H206"/>
    <mergeCell ref="E244:H244"/>
    <mergeCell ref="E213:H213"/>
    <mergeCell ref="J213:V213"/>
    <mergeCell ref="E261:H261"/>
    <mergeCell ref="J580:V580"/>
    <mergeCell ref="C580:H580"/>
    <mergeCell ref="J503:V503"/>
    <mergeCell ref="J514:V514"/>
    <mergeCell ref="J533:V533"/>
    <mergeCell ref="C514:H514"/>
    <mergeCell ref="B303:V303"/>
    <mergeCell ref="E305:H305"/>
    <mergeCell ref="B558:V558"/>
    <mergeCell ref="J312:V312"/>
    <mergeCell ref="B367:V367"/>
    <mergeCell ref="J342:V342"/>
    <mergeCell ref="E342:H342"/>
    <mergeCell ref="J324:V324"/>
    <mergeCell ref="E533:H533"/>
    <mergeCell ref="E503:H503"/>
    <mergeCell ref="E117:H117"/>
    <mergeCell ref="B144:V144"/>
    <mergeCell ref="C660:H660"/>
    <mergeCell ref="E312:H312"/>
    <mergeCell ref="C324:H324"/>
    <mergeCell ref="B304:V304"/>
    <mergeCell ref="J305:V305"/>
    <mergeCell ref="J560:V560"/>
    <mergeCell ref="B448:V448"/>
    <mergeCell ref="E493:H493"/>
    <mergeCell ref="J660:V660"/>
    <mergeCell ref="J640:V640"/>
    <mergeCell ref="B556:V556"/>
    <mergeCell ref="J568:V568"/>
    <mergeCell ref="E560:H560"/>
    <mergeCell ref="E568:H568"/>
    <mergeCell ref="J633:V633"/>
    <mergeCell ref="E640:H640"/>
    <mergeCell ref="E633:H633"/>
    <mergeCell ref="B631:V631"/>
    <mergeCell ref="J599:V599"/>
    <mergeCell ref="B632:V632"/>
    <mergeCell ref="E651:H651"/>
    <mergeCell ref="J651:V651"/>
    <mergeCell ref="E599:H599"/>
    <mergeCell ref="J493:V493"/>
    <mergeCell ref="B368:V368"/>
    <mergeCell ref="J381:V381"/>
    <mergeCell ref="E370:H370"/>
    <mergeCell ref="E381:H381"/>
    <mergeCell ref="J370:V370"/>
    <mergeCell ref="B491:V491"/>
    <mergeCell ref="E391:H391"/>
    <mergeCell ref="J391:V391"/>
    <mergeCell ref="J470:V470"/>
    <mergeCell ref="B492:V492"/>
    <mergeCell ref="J400:V400"/>
    <mergeCell ref="C400:H400"/>
    <mergeCell ref="E470:H470"/>
    <mergeCell ref="E449:H449"/>
    <mergeCell ref="E417:H417"/>
    <mergeCell ref="J417:V417"/>
    <mergeCell ref="J449:V449"/>
  </mergeCells>
  <printOptions/>
  <pageMargins left="0.34" right="0.35" top="0.57" bottom="0.47" header="0.38" footer="0.25"/>
  <pageSetup fitToHeight="11" horizontalDpi="1200" verticalDpi="1200" orientation="portrait" pageOrder="overThenDown" scale="61" r:id="rId1"/>
  <headerFooter alignWithMargins="0">
    <oddHeader>&amp;R&amp;"Arial,Bold"&amp;10Page &amp;P of &amp;N</oddHeader>
  </headerFooter>
  <rowBreaks count="10" manualBreakCount="10">
    <brk id="66" max="25" man="1"/>
    <brk id="110" max="25" man="1"/>
    <brk id="176" max="25" man="1"/>
    <brk id="237" max="25" man="1"/>
    <brk id="273" max="25" man="1"/>
    <brk id="335" max="25" man="1"/>
    <brk id="410" max="25" man="1"/>
    <brk id="463" max="25" man="1"/>
    <brk id="526" max="25" man="1"/>
    <brk id="592" max="25" man="1"/>
  </rowBreaks>
  <ignoredErrors>
    <ignoredError sqref="O485:P485" formulaRange="1"/>
    <ignoredError sqref="N485 M55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3:K29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397" customWidth="1"/>
    <col min="2" max="2" width="8.00390625" style="1397" customWidth="1"/>
    <col min="3" max="3" width="7.7109375" style="1397" customWidth="1"/>
    <col min="4" max="6" width="8.00390625" style="1398" customWidth="1"/>
    <col min="7" max="7" width="9.57421875" style="1398" customWidth="1"/>
    <col min="8" max="27" width="8.00390625" style="1397" customWidth="1"/>
    <col min="28" max="28" width="7.8515625" style="1397" customWidth="1"/>
    <col min="29" max="29" width="9.57421875" style="1397" customWidth="1"/>
    <col min="30" max="31" width="8.00390625" style="1397" customWidth="1"/>
    <col min="32" max="32" width="6.8515625" style="1397" customWidth="1"/>
    <col min="33" max="16384" width="8.00390625" style="1397" customWidth="1"/>
  </cols>
  <sheetData>
    <row r="3" ht="18">
      <c r="A3" s="1396"/>
    </row>
    <row r="6" ht="51" customHeight="1"/>
    <row r="9" spans="1:11" ht="25.5">
      <c r="A9" s="1546" t="s">
        <v>116</v>
      </c>
      <c r="B9" s="1546"/>
      <c r="C9" s="1546"/>
      <c r="D9" s="1546"/>
      <c r="E9" s="1546"/>
      <c r="F9" s="1546"/>
      <c r="G9" s="1546"/>
      <c r="H9" s="1546"/>
      <c r="I9" s="1546"/>
      <c r="J9" s="1546"/>
      <c r="K9" s="1546"/>
    </row>
    <row r="10" spans="1:11" ht="26.25">
      <c r="A10" s="1399"/>
      <c r="B10" s="1399"/>
      <c r="C10" s="1399"/>
      <c r="D10" s="1400"/>
      <c r="E10" s="1400"/>
      <c r="F10" s="1400"/>
      <c r="G10" s="1400"/>
      <c r="H10" s="1399"/>
      <c r="I10" s="1399"/>
      <c r="J10" s="1399"/>
      <c r="K10" s="1399"/>
    </row>
    <row r="11" spans="1:11" ht="26.25">
      <c r="A11" s="1547">
        <f>+'DAILY SCH'!A11:K11</f>
        <v>39068</v>
      </c>
      <c r="B11" s="1548"/>
      <c r="C11" s="1548"/>
      <c r="D11" s="1548"/>
      <c r="E11" s="1548"/>
      <c r="F11" s="1548"/>
      <c r="G11" s="1549"/>
      <c r="H11" s="1548"/>
      <c r="I11" s="1548"/>
      <c r="J11" s="1548"/>
      <c r="K11" s="1548"/>
    </row>
    <row r="12" spans="1:11" ht="26.25">
      <c r="A12" s="1399"/>
      <c r="B12" s="1399"/>
      <c r="C12" s="1399"/>
      <c r="D12" s="1400"/>
      <c r="E12" s="1400"/>
      <c r="F12" s="1400"/>
      <c r="G12" s="1400"/>
      <c r="H12" s="1399"/>
      <c r="I12" s="1399"/>
      <c r="J12" s="1399"/>
      <c r="K12" s="1399"/>
    </row>
    <row r="13" spans="1:11" ht="26.25">
      <c r="A13" s="1550" t="s">
        <v>220</v>
      </c>
      <c r="B13" s="1550"/>
      <c r="C13" s="1550"/>
      <c r="D13" s="1550"/>
      <c r="E13" s="1550"/>
      <c r="F13" s="1550"/>
      <c r="G13" s="1549"/>
      <c r="H13" s="1550"/>
      <c r="I13" s="1550"/>
      <c r="J13" s="1550"/>
      <c r="K13" s="1550"/>
    </row>
    <row r="18" ht="14.25" customHeight="1"/>
    <row r="20" ht="18">
      <c r="F20" s="1401"/>
    </row>
    <row r="29" ht="18">
      <c r="C29" s="1402"/>
    </row>
  </sheetData>
  <mergeCells count="3">
    <mergeCell ref="A9:K9"/>
    <mergeCell ref="A11:K11"/>
    <mergeCell ref="A13:K13"/>
  </mergeCells>
  <printOptions horizontalCentered="1"/>
  <pageMargins left="0.34" right="0.35" top="2.07" bottom="0.47" header="0.38" footer="0.2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vasquezb</dc:creator>
  <cp:keywords/>
  <dc:description/>
  <cp:lastModifiedBy>Bernard Vasquez</cp:lastModifiedBy>
  <cp:lastPrinted>2006-11-29T14:51:55Z</cp:lastPrinted>
  <dcterms:created xsi:type="dcterms:W3CDTF">2004-11-08T14:26:13Z</dcterms:created>
  <dcterms:modified xsi:type="dcterms:W3CDTF">2006-11-29T14:52:03Z</dcterms:modified>
  <cp:category/>
  <cp:version/>
  <cp:contentType/>
  <cp:contentStatus/>
</cp:coreProperties>
</file>