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5205" activeTab="0"/>
  </bookViews>
  <sheets>
    <sheet name="Cover040919" sheetId="1" r:id="rId1"/>
    <sheet name="D040919" sheetId="2" r:id="rId2"/>
  </sheets>
  <definedNames>
    <definedName name="_xlnm.Print_Area" localSheetId="0">'Cover040919'!$A$1:$E$39</definedName>
    <definedName name="_xlnm.Print_Area" localSheetId="1">'D040919'!$A$1:$L$80</definedName>
  </definedNames>
  <calcPr fullCalcOnLoad="1" refMode="R1C1"/>
</workbook>
</file>

<file path=xl/sharedStrings.xml><?xml version="1.0" encoding="utf-8"?>
<sst xmlns="http://schemas.openxmlformats.org/spreadsheetml/2006/main" count="227" uniqueCount="81">
  <si>
    <t>LOS ANGELES COUNTY METROPOLITAN TRANSPORTATION AUTHORITY</t>
  </si>
  <si>
    <t>OPERATIONS DEPARTMENT</t>
  </si>
  <si>
    <t>SCHEDULED SERVICE OPERATING COST FACTORS</t>
  </si>
  <si>
    <t>REPORT  NO.  4-24</t>
  </si>
  <si>
    <t>CONTRACT LINES</t>
  </si>
  <si>
    <t>SEPTEMBER 19,  2004</t>
  </si>
  <si>
    <t>FROM:</t>
  </si>
  <si>
    <t>Jake Satin-Jacobs</t>
  </si>
  <si>
    <t xml:space="preserve">Manager, Service Performance Analysis </t>
  </si>
  <si>
    <t xml:space="preserve">     TO:</t>
  </si>
  <si>
    <t>Ed Muncy</t>
  </si>
  <si>
    <t xml:space="preserve">Director, Service Performance Analysis </t>
  </si>
  <si>
    <t>CC:</t>
  </si>
  <si>
    <t>Roderick Goldman</t>
  </si>
  <si>
    <t>Deputy Executive Officer, Service Development</t>
  </si>
  <si>
    <t>DATE OF ISSUE:</t>
  </si>
  <si>
    <t xml:space="preserve"> </t>
  </si>
  <si>
    <t>PURPOSE OF REPORT:</t>
  </si>
  <si>
    <t>The Scheduled Service Operating Cost Factors Report shows daily vehicle miles, hours, and equipment requirements</t>
  </si>
  <si>
    <t>for scheduled transit service.  Revenue hours include layovers but exclude deadheads.</t>
  </si>
  <si>
    <t xml:space="preserve">Operating Cost Factors reflect the school day service. </t>
  </si>
  <si>
    <t>Equipment requirements assume that a bus will not be pulled in and pulled out again during the same peak.</t>
  </si>
  <si>
    <r>
      <t>Contract Lines</t>
    </r>
    <r>
      <rPr>
        <b/>
        <sz val="9"/>
        <rFont val="CG Times"/>
        <family val="1"/>
      </rPr>
      <t xml:space="preserve"> are purchased transportation services for which computerized trip scheduling is performed by</t>
    </r>
  </si>
  <si>
    <t>LACMTA staff.  The indicated service levels will remain in effect until further notice.</t>
  </si>
  <si>
    <t>HIGHLIGHT OF THIS ISSUE:</t>
  </si>
  <si>
    <t xml:space="preserve">Line 607 service was inaugurated June 27, 2004, weekday peak hours only. </t>
  </si>
  <si>
    <t>DAILY EXCEPT SATURDAY AND SUNDAY - SCHOOL DAY, NON-RACE, NON-BOWL SCHEDULES</t>
  </si>
  <si>
    <t>Effective Date</t>
  </si>
  <si>
    <t>Line</t>
  </si>
  <si>
    <t>Division</t>
  </si>
  <si>
    <r>
      <t>AM Peak</t>
    </r>
    <r>
      <rPr>
        <sz val="9"/>
        <rFont val="Arial"/>
        <family val="2"/>
      </rPr>
      <t xml:space="preserve"> Buses</t>
    </r>
  </si>
  <si>
    <t>Base Buses</t>
  </si>
  <si>
    <r>
      <t>PM Peak</t>
    </r>
    <r>
      <rPr>
        <sz val="9"/>
        <rFont val="Arial"/>
        <family val="2"/>
      </rPr>
      <t xml:space="preserve"> Buses</t>
    </r>
  </si>
  <si>
    <t>Total Hours</t>
  </si>
  <si>
    <t>Revenue Hours</t>
  </si>
  <si>
    <t>Total Miles</t>
  </si>
  <si>
    <t>Revenue Miles</t>
  </si>
  <si>
    <t>One-way Miles</t>
  </si>
  <si>
    <t>Line Name</t>
  </si>
  <si>
    <t>DX Line</t>
  </si>
  <si>
    <t>Revenue Minutes</t>
  </si>
  <si>
    <t>Non-Rev Minutes</t>
  </si>
  <si>
    <t>Non-Rev Miles</t>
  </si>
  <si>
    <t>AM Peak Buses</t>
  </si>
  <si>
    <t>PM Peak Buses</t>
  </si>
  <si>
    <t xml:space="preserve">Alameda Street </t>
  </si>
  <si>
    <t>Los Angeles - Burbank - Sherman Oaks via Riverside Drive</t>
  </si>
  <si>
    <t>Rosecrans Ave</t>
  </si>
  <si>
    <t>Alondra Blvd</t>
  </si>
  <si>
    <t>Artesia Blvd</t>
  </si>
  <si>
    <t>Plummer St - Coldwater Canyon Ave</t>
  </si>
  <si>
    <t>Pasadena - Monrovia - Duarte via Foothill Blvd</t>
  </si>
  <si>
    <t>Willowbrook - Harbor City - San Pedro</t>
  </si>
  <si>
    <t>South Broadway / Main Loop - Artesia Transit Center</t>
  </si>
  <si>
    <t>Cedars-Sinai Medical Center - Laurel Canyon Blvd</t>
  </si>
  <si>
    <t>Palos Verdes Peninsula</t>
  </si>
  <si>
    <t>Long Beach - L.A.X. via Sepulveda Blvd</t>
  </si>
  <si>
    <t>Willowbrook - Huntington Park - Lorena St - City Terrace</t>
  </si>
  <si>
    <t>Eastern Ave - Avenue 64 - Hill Ave</t>
  </si>
  <si>
    <t>Rosemead Blvd - Lakewood Blvd</t>
  </si>
  <si>
    <t>Monrovia - El Monte - Norwalk</t>
  </si>
  <si>
    <t>Rampart Blvd - Hoover St - Colorado St</t>
  </si>
  <si>
    <t>Grande Vista Ave USC Hospital Shuttle</t>
  </si>
  <si>
    <t>North Inglewood Shuttle</t>
  </si>
  <si>
    <t>Crenshaw Connection</t>
  </si>
  <si>
    <t>Green Line Shuttle World Way West</t>
  </si>
  <si>
    <t>TOTAL</t>
  </si>
  <si>
    <t>Total</t>
  </si>
  <si>
    <t>PULLOUTS</t>
  </si>
  <si>
    <t>AM</t>
  </si>
  <si>
    <t>PM</t>
  </si>
  <si>
    <t>Compton - operated by First Transit</t>
  </si>
  <si>
    <t>Gardena - operated by Transportation Concepts</t>
  </si>
  <si>
    <t>Medford St - operated by Transportation Concepts</t>
  </si>
  <si>
    <t>Washington/Alameda - operated by MV Transportation</t>
  </si>
  <si>
    <t>Lincoln Heights - operated by First Transit</t>
  </si>
  <si>
    <t>SATURDAY - SCHOOL HOLIDAY, NON-RACE, NON-BOWL SCHEDULES</t>
  </si>
  <si>
    <t>SA Line</t>
  </si>
  <si>
    <t>Times</t>
  </si>
  <si>
    <t>SUNDAY - SCHOOL HOLIDAY, NON-RACE, NON-BOWL SCHEDULES</t>
  </si>
  <si>
    <t>SU Line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</si>
</sst>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"/>
    <numFmt numFmtId="173" formatCode="_(* #,##0.0_);_(* \(#,##0.0\);_(* &quot;-&quot;??_);_(@_)"/>
    <numFmt numFmtId="174" formatCode="_(* #,##0_);_(* \(#,##0\);_(* &quot;-&quot;??_);_(@_)"/>
    <numFmt numFmtId="175" formatCode="0_);\(0\)"/>
    <numFmt numFmtId="176" formatCode="0.000"/>
    <numFmt numFmtId="177" formatCode="0.0000"/>
    <numFmt numFmtId="178" formatCode="mm/dd/yy"/>
    <numFmt numFmtId="179" formatCode="0.00_);\(0.00\)"/>
    <numFmt numFmtId="180" formatCode="0.0_);\(0.0\)"/>
    <numFmt numFmtId="181" formatCode="\(000\)"/>
    <numFmt numFmtId="182" formatCode="0;[Red]0"/>
    <numFmt numFmtId="183" formatCode="#,##0.0"/>
    <numFmt numFmtId="184" formatCode="#,##0.0_);[Red]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mmmm\ d\,\ yyyy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5.5"/>
      <name val="Small Fonts"/>
      <family val="2"/>
    </font>
    <font>
      <sz val="12"/>
      <name val="Haettenschweiler"/>
      <family val="2"/>
    </font>
    <font>
      <sz val="10"/>
      <name val="Arial Narrow"/>
      <family val="2"/>
    </font>
    <font>
      <sz val="10"/>
      <name val="MS Sans Serif"/>
      <family val="0"/>
    </font>
    <font>
      <b/>
      <sz val="15"/>
      <name val="Arial Narrow"/>
      <family val="2"/>
    </font>
    <font>
      <b/>
      <sz val="12"/>
      <name val="CG Times"/>
      <family val="1"/>
    </font>
    <font>
      <b/>
      <sz val="18"/>
      <name val="CG Times"/>
      <family val="1"/>
    </font>
    <font>
      <sz val="18"/>
      <name val="CG Times"/>
      <family val="1"/>
    </font>
    <font>
      <b/>
      <sz val="11"/>
      <name val="CG Times"/>
      <family val="1"/>
    </font>
    <font>
      <sz val="11"/>
      <name val="Arial"/>
      <family val="0"/>
    </font>
    <font>
      <b/>
      <sz val="9"/>
      <name val="CG Times"/>
      <family val="1"/>
    </font>
    <font>
      <b/>
      <sz val="10"/>
      <name val="CG Times"/>
      <family val="1"/>
    </font>
    <font>
      <b/>
      <i/>
      <sz val="18"/>
      <name val="CG Times"/>
      <family val="1"/>
    </font>
    <font>
      <b/>
      <i/>
      <sz val="9"/>
      <name val="CG Times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17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2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1" fontId="0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172" fontId="0" fillId="0" borderId="0" xfId="0" applyNumberFormat="1" applyFont="1" applyAlignment="1">
      <alignment horizontal="center" wrapText="1"/>
    </xf>
    <xf numFmtId="0" fontId="6" fillId="0" borderId="0" xfId="0" applyFont="1" applyAlignment="1" quotePrefix="1">
      <alignment horizontal="left" wrapText="1"/>
    </xf>
    <xf numFmtId="1" fontId="0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Continuous" vertical="center"/>
    </xf>
    <xf numFmtId="14" fontId="8" fillId="0" borderId="0" xfId="0" applyNumberFormat="1" applyFont="1" applyAlignment="1">
      <alignment horizontal="right" wrapText="1"/>
    </xf>
    <xf numFmtId="0" fontId="10" fillId="0" borderId="1" xfId="20" applyFont="1" applyBorder="1" applyAlignment="1">
      <alignment horizontal="centerContinuous"/>
      <protection/>
    </xf>
    <xf numFmtId="0" fontId="10" fillId="0" borderId="2" xfId="20" applyFont="1" applyBorder="1" applyAlignment="1">
      <alignment horizontal="centerContinuous"/>
      <protection/>
    </xf>
    <xf numFmtId="0" fontId="10" fillId="0" borderId="3" xfId="20" applyFont="1" applyBorder="1" applyAlignment="1">
      <alignment horizontal="centerContinuous"/>
      <protection/>
    </xf>
    <xf numFmtId="0" fontId="0" fillId="0" borderId="0" xfId="20">
      <alignment/>
      <protection/>
    </xf>
    <xf numFmtId="0" fontId="11" fillId="0" borderId="4" xfId="20" applyFont="1" applyBorder="1" applyAlignment="1">
      <alignment horizontal="centerContinuous" vertical="center"/>
      <protection/>
    </xf>
    <xf numFmtId="0" fontId="11" fillId="0" borderId="0" xfId="20" applyFont="1" applyBorder="1" applyAlignment="1">
      <alignment horizontal="centerContinuous" vertical="center"/>
      <protection/>
    </xf>
    <xf numFmtId="0" fontId="11" fillId="0" borderId="5" xfId="20" applyFont="1" applyBorder="1" applyAlignment="1">
      <alignment horizontal="centerContinuous" vertical="center"/>
      <protection/>
    </xf>
    <xf numFmtId="0" fontId="0" fillId="0" borderId="4" xfId="20" applyBorder="1">
      <alignment/>
      <protection/>
    </xf>
    <xf numFmtId="0" fontId="0" fillId="0" borderId="0" xfId="20" applyBorder="1">
      <alignment/>
      <protection/>
    </xf>
    <xf numFmtId="0" fontId="0" fillId="0" borderId="5" xfId="20" applyBorder="1">
      <alignment/>
      <protection/>
    </xf>
    <xf numFmtId="0" fontId="12" fillId="0" borderId="4" xfId="19" applyFont="1" applyBorder="1" applyAlignment="1">
      <alignment horizontal="centerContinuous"/>
      <protection/>
    </xf>
    <xf numFmtId="0" fontId="12" fillId="0" borderId="0" xfId="19" applyFont="1" applyBorder="1" applyAlignment="1">
      <alignment horizontal="centerContinuous"/>
      <protection/>
    </xf>
    <xf numFmtId="0" fontId="12" fillId="0" borderId="5" xfId="19" applyFont="1" applyBorder="1" applyAlignment="1">
      <alignment horizontal="centerContinuous"/>
      <protection/>
    </xf>
    <xf numFmtId="15" fontId="13" fillId="0" borderId="4" xfId="20" applyNumberFormat="1" applyFont="1" applyBorder="1" applyAlignment="1" quotePrefix="1">
      <alignment horizontal="centerContinuous"/>
      <protection/>
    </xf>
    <xf numFmtId="15" fontId="13" fillId="0" borderId="0" xfId="20" applyNumberFormat="1" applyFont="1" applyBorder="1" applyAlignment="1" quotePrefix="1">
      <alignment horizontal="centerContinuous"/>
      <protection/>
    </xf>
    <xf numFmtId="15" fontId="13" fillId="0" borderId="5" xfId="20" applyNumberFormat="1" applyFont="1" applyBorder="1" applyAlignment="1" quotePrefix="1">
      <alignment horizontal="centerContinuous"/>
      <protection/>
    </xf>
    <xf numFmtId="0" fontId="0" fillId="0" borderId="6" xfId="20" applyBorder="1">
      <alignment/>
      <protection/>
    </xf>
    <xf numFmtId="0" fontId="0" fillId="0" borderId="7" xfId="20" applyBorder="1">
      <alignment/>
      <protection/>
    </xf>
    <xf numFmtId="0" fontId="0" fillId="0" borderId="8" xfId="20" applyBorder="1">
      <alignment/>
      <protection/>
    </xf>
    <xf numFmtId="0" fontId="14" fillId="0" borderId="1" xfId="20" applyFont="1" applyBorder="1">
      <alignment/>
      <protection/>
    </xf>
    <xf numFmtId="0" fontId="14" fillId="0" borderId="2" xfId="19" applyFont="1" applyBorder="1">
      <alignment/>
      <protection/>
    </xf>
    <xf numFmtId="0" fontId="15" fillId="0" borderId="2" xfId="20" applyFont="1" applyBorder="1">
      <alignment/>
      <protection/>
    </xf>
    <xf numFmtId="0" fontId="0" fillId="0" borderId="2" xfId="20" applyBorder="1">
      <alignment/>
      <protection/>
    </xf>
    <xf numFmtId="0" fontId="0" fillId="0" borderId="3" xfId="20" applyBorder="1">
      <alignment/>
      <protection/>
    </xf>
    <xf numFmtId="0" fontId="15" fillId="0" borderId="4" xfId="20" applyFont="1" applyBorder="1">
      <alignment/>
      <protection/>
    </xf>
    <xf numFmtId="0" fontId="14" fillId="0" borderId="0" xfId="19" applyFont="1" applyBorder="1" applyAlignment="1">
      <alignment horizontal="left"/>
      <protection/>
    </xf>
    <xf numFmtId="0" fontId="15" fillId="0" borderId="0" xfId="20" applyFont="1" applyBorder="1">
      <alignment/>
      <protection/>
    </xf>
    <xf numFmtId="0" fontId="14" fillId="0" borderId="4" xfId="20" applyFont="1" applyBorder="1">
      <alignment/>
      <protection/>
    </xf>
    <xf numFmtId="0" fontId="14" fillId="0" borderId="0" xfId="20" applyFont="1" applyBorder="1">
      <alignment/>
      <protection/>
    </xf>
    <xf numFmtId="0" fontId="14" fillId="0" borderId="0" xfId="20" applyFont="1" applyBorder="1" applyAlignment="1">
      <alignment horizontal="left"/>
      <protection/>
    </xf>
    <xf numFmtId="0" fontId="14" fillId="0" borderId="4" xfId="20" applyFont="1" applyBorder="1" applyAlignment="1">
      <alignment horizontal="center"/>
      <protection/>
    </xf>
    <xf numFmtId="188" fontId="14" fillId="0" borderId="0" xfId="20" applyNumberFormat="1" applyFont="1" applyBorder="1" applyAlignment="1">
      <alignment horizontal="left"/>
      <protection/>
    </xf>
    <xf numFmtId="0" fontId="14" fillId="0" borderId="0" xfId="20" applyFont="1" applyBorder="1" applyAlignment="1">
      <alignment horizontal="center"/>
      <protection/>
    </xf>
    <xf numFmtId="188" fontId="14" fillId="0" borderId="5" xfId="20" applyNumberFormat="1" applyFont="1" applyBorder="1" applyAlignment="1">
      <alignment horizontal="left"/>
      <protection/>
    </xf>
    <xf numFmtId="0" fontId="11" fillId="0" borderId="4" xfId="20" applyFont="1" applyBorder="1" applyAlignment="1">
      <alignment vertical="center"/>
      <protection/>
    </xf>
    <xf numFmtId="0" fontId="0" fillId="0" borderId="0" xfId="20" applyBorder="1" applyAlignment="1">
      <alignment vertical="center"/>
      <protection/>
    </xf>
    <xf numFmtId="0" fontId="0" fillId="0" borderId="5" xfId="20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6" fillId="0" borderId="4" xfId="19" applyFont="1" applyBorder="1">
      <alignment/>
      <protection/>
    </xf>
    <xf numFmtId="0" fontId="1" fillId="0" borderId="9" xfId="20" applyFont="1" applyBorder="1">
      <alignment/>
      <protection/>
    </xf>
    <xf numFmtId="0" fontId="0" fillId="0" borderId="10" xfId="20" applyBorder="1">
      <alignment/>
      <protection/>
    </xf>
    <xf numFmtId="0" fontId="0" fillId="0" borderId="11" xfId="20" applyBorder="1">
      <alignment/>
      <protection/>
    </xf>
    <xf numFmtId="0" fontId="17" fillId="0" borderId="4" xfId="19" applyFont="1" applyBorder="1">
      <alignment/>
      <protection/>
    </xf>
    <xf numFmtId="0" fontId="18" fillId="0" borderId="4" xfId="19" applyFont="1" applyBorder="1" applyAlignment="1">
      <alignment horizontal="centerContinuous"/>
      <protection/>
    </xf>
    <xf numFmtId="0" fontId="18" fillId="0" borderId="0" xfId="19" applyFont="1" applyBorder="1" applyAlignment="1">
      <alignment horizontal="centerContinuous"/>
      <protection/>
    </xf>
    <xf numFmtId="0" fontId="18" fillId="0" borderId="5" xfId="19" applyFont="1" applyBorder="1" applyAlignment="1">
      <alignment horizontal="centerContinuous"/>
      <protection/>
    </xf>
    <xf numFmtId="0" fontId="19" fillId="0" borderId="4" xfId="19" applyFont="1" applyBorder="1">
      <alignment/>
      <protection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17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RPT424.d030629.work" xfId="19"/>
    <cellStyle name="Normal_ScheduleNumbers.D021215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37" customWidth="1"/>
    <col min="2" max="2" width="9.140625" style="37" customWidth="1"/>
    <col min="3" max="3" width="21.140625" style="37" customWidth="1"/>
    <col min="4" max="4" width="21.00390625" style="37" customWidth="1"/>
    <col min="5" max="5" width="27.00390625" style="37" customWidth="1"/>
    <col min="6" max="16384" width="9.140625" style="37" customWidth="1"/>
  </cols>
  <sheetData>
    <row r="1" spans="1:5" ht="43.5" customHeight="1">
      <c r="A1" s="34" t="s">
        <v>0</v>
      </c>
      <c r="B1" s="35"/>
      <c r="C1" s="35"/>
      <c r="D1" s="35"/>
      <c r="E1" s="36"/>
    </row>
    <row r="2" spans="1:5" ht="24.75" customHeight="1">
      <c r="A2" s="38" t="s">
        <v>1</v>
      </c>
      <c r="B2" s="39"/>
      <c r="C2" s="39"/>
      <c r="D2" s="39"/>
      <c r="E2" s="40"/>
    </row>
    <row r="3" spans="1:5" ht="21.75" customHeight="1">
      <c r="A3" s="41"/>
      <c r="B3" s="42"/>
      <c r="C3" s="42"/>
      <c r="D3" s="42"/>
      <c r="E3" s="43"/>
    </row>
    <row r="4" spans="1:5" ht="21.75" customHeight="1">
      <c r="A4" s="41"/>
      <c r="B4" s="42"/>
      <c r="C4" s="42"/>
      <c r="D4" s="42"/>
      <c r="E4" s="43"/>
    </row>
    <row r="5" spans="1:5" ht="21.75" customHeight="1">
      <c r="A5" s="41"/>
      <c r="B5" s="42"/>
      <c r="C5" s="42"/>
      <c r="D5" s="42"/>
      <c r="E5" s="43"/>
    </row>
    <row r="6" spans="1:5" ht="21.75" customHeight="1">
      <c r="A6" s="44" t="s">
        <v>2</v>
      </c>
      <c r="B6" s="45"/>
      <c r="C6" s="45"/>
      <c r="D6" s="45"/>
      <c r="E6" s="46"/>
    </row>
    <row r="7" spans="1:5" ht="21.75" customHeight="1">
      <c r="A7" s="44" t="s">
        <v>3</v>
      </c>
      <c r="B7" s="45"/>
      <c r="C7" s="45"/>
      <c r="D7" s="45"/>
      <c r="E7" s="46"/>
    </row>
    <row r="8" spans="1:5" ht="21.75" customHeight="1">
      <c r="A8" s="77" t="s">
        <v>4</v>
      </c>
      <c r="B8" s="78"/>
      <c r="C8" s="78"/>
      <c r="D8" s="78"/>
      <c r="E8" s="79"/>
    </row>
    <row r="9" spans="1:5" ht="21.75" customHeight="1">
      <c r="A9" s="47" t="s">
        <v>5</v>
      </c>
      <c r="B9" s="48"/>
      <c r="C9" s="48"/>
      <c r="D9" s="48"/>
      <c r="E9" s="49"/>
    </row>
    <row r="10" spans="1:5" ht="15" customHeight="1" thickBot="1">
      <c r="A10" s="50"/>
      <c r="B10" s="51"/>
      <c r="C10" s="51"/>
      <c r="D10" s="51"/>
      <c r="E10" s="52"/>
    </row>
    <row r="11" spans="1:5" ht="21.75" customHeight="1">
      <c r="A11" s="53" t="s">
        <v>6</v>
      </c>
      <c r="B11" s="54" t="s">
        <v>7</v>
      </c>
      <c r="C11" s="55"/>
      <c r="D11" s="56"/>
      <c r="E11" s="57"/>
    </row>
    <row r="12" spans="1:5" ht="12" customHeight="1">
      <c r="A12" s="58"/>
      <c r="B12" s="59" t="s">
        <v>8</v>
      </c>
      <c r="C12" s="60"/>
      <c r="D12" s="42"/>
      <c r="E12" s="43"/>
    </row>
    <row r="13" spans="1:5" ht="12" customHeight="1">
      <c r="A13" s="58"/>
      <c r="B13" s="60"/>
      <c r="C13" s="60"/>
      <c r="D13" s="42"/>
      <c r="E13" s="43"/>
    </row>
    <row r="14" spans="1:5" ht="12" customHeight="1">
      <c r="A14" s="61" t="s">
        <v>9</v>
      </c>
      <c r="B14" s="62" t="s">
        <v>10</v>
      </c>
      <c r="C14" s="60"/>
      <c r="D14" s="42"/>
      <c r="E14" s="43"/>
    </row>
    <row r="15" spans="1:5" ht="12" customHeight="1">
      <c r="A15" s="58"/>
      <c r="B15" s="63" t="s">
        <v>11</v>
      </c>
      <c r="C15" s="60"/>
      <c r="D15" s="42"/>
      <c r="E15" s="43"/>
    </row>
    <row r="16" spans="1:5" ht="12" customHeight="1">
      <c r="A16" s="58"/>
      <c r="B16" s="63"/>
      <c r="C16" s="60"/>
      <c r="D16" s="42"/>
      <c r="E16" s="43"/>
    </row>
    <row r="17" spans="1:5" ht="12" customHeight="1">
      <c r="A17" s="64" t="s">
        <v>12</v>
      </c>
      <c r="B17" s="62" t="s">
        <v>13</v>
      </c>
      <c r="C17" s="60"/>
      <c r="D17" s="42"/>
      <c r="E17" s="43"/>
    </row>
    <row r="18" spans="1:5" ht="12" customHeight="1">
      <c r="A18" s="61"/>
      <c r="B18" s="62" t="s">
        <v>14</v>
      </c>
      <c r="C18" s="60"/>
      <c r="D18" s="42"/>
      <c r="E18" s="43"/>
    </row>
    <row r="19" spans="1:5" ht="12" customHeight="1">
      <c r="A19" s="61"/>
      <c r="B19" s="62"/>
      <c r="C19" s="60"/>
      <c r="D19" s="42"/>
      <c r="E19" s="43"/>
    </row>
    <row r="20" spans="1:5" ht="12" customHeight="1">
      <c r="A20" s="61" t="s">
        <v>15</v>
      </c>
      <c r="B20" s="60"/>
      <c r="C20" s="65">
        <v>38244</v>
      </c>
      <c r="D20" s="66" t="s">
        <v>16</v>
      </c>
      <c r="E20" s="67" t="s">
        <v>16</v>
      </c>
    </row>
    <row r="21" spans="1:5" ht="13.5" thickBot="1">
      <c r="A21" s="50"/>
      <c r="B21" s="51"/>
      <c r="C21" s="51"/>
      <c r="D21" s="51"/>
      <c r="E21" s="52"/>
    </row>
    <row r="22" spans="1:5" s="71" customFormat="1" ht="24.75" customHeight="1">
      <c r="A22" s="68" t="s">
        <v>17</v>
      </c>
      <c r="B22" s="69"/>
      <c r="C22" s="69"/>
      <c r="D22" s="69"/>
      <c r="E22" s="70"/>
    </row>
    <row r="23" spans="1:5" ht="12.75">
      <c r="A23" s="72" t="s">
        <v>18</v>
      </c>
      <c r="B23" s="42"/>
      <c r="C23" s="42"/>
      <c r="D23" s="42"/>
      <c r="E23" s="43"/>
    </row>
    <row r="24" spans="1:5" ht="12.75">
      <c r="A24" s="72" t="s">
        <v>19</v>
      </c>
      <c r="B24" s="42"/>
      <c r="C24" s="42"/>
      <c r="D24" s="42"/>
      <c r="E24" s="43"/>
    </row>
    <row r="25" spans="1:5" ht="12.75">
      <c r="A25" s="72" t="s">
        <v>20</v>
      </c>
      <c r="B25" s="42"/>
      <c r="C25" s="42"/>
      <c r="D25" s="42"/>
      <c r="E25" s="43"/>
    </row>
    <row r="26" spans="1:5" ht="12.75">
      <c r="A26" s="72" t="s">
        <v>21</v>
      </c>
      <c r="B26" s="42"/>
      <c r="C26" s="42"/>
      <c r="D26" s="42"/>
      <c r="E26" s="43"/>
    </row>
    <row r="27" spans="1:5" ht="12.75">
      <c r="A27" s="80" t="s">
        <v>22</v>
      </c>
      <c r="B27" s="42"/>
      <c r="C27" s="42"/>
      <c r="D27" s="42"/>
      <c r="E27" s="43"/>
    </row>
    <row r="28" spans="1:5" ht="12.75">
      <c r="A28" s="72" t="s">
        <v>23</v>
      </c>
      <c r="B28" s="42"/>
      <c r="C28" s="42"/>
      <c r="D28" s="42"/>
      <c r="E28" s="43"/>
    </row>
    <row r="29" spans="1:5" ht="12.75">
      <c r="A29" s="73"/>
      <c r="B29" s="74"/>
      <c r="C29" s="74"/>
      <c r="D29" s="74"/>
      <c r="E29" s="75"/>
    </row>
    <row r="30" spans="1:5" s="71" customFormat="1" ht="24.75" customHeight="1">
      <c r="A30" s="68" t="s">
        <v>24</v>
      </c>
      <c r="B30" s="69"/>
      <c r="C30" s="69"/>
      <c r="D30" s="69"/>
      <c r="E30" s="70"/>
    </row>
    <row r="31" spans="1:5" ht="12.75">
      <c r="A31" s="76" t="s">
        <v>25</v>
      </c>
      <c r="B31" s="42"/>
      <c r="C31" s="42"/>
      <c r="D31" s="42"/>
      <c r="E31" s="43"/>
    </row>
    <row r="32" spans="1:5" ht="12.75">
      <c r="A32" s="76"/>
      <c r="B32" s="42"/>
      <c r="C32" s="42"/>
      <c r="D32" s="42"/>
      <c r="E32" s="43"/>
    </row>
    <row r="33" spans="1:5" ht="12.75">
      <c r="A33" s="76"/>
      <c r="B33" s="42"/>
      <c r="C33" s="42"/>
      <c r="D33" s="42"/>
      <c r="E33" s="43"/>
    </row>
    <row r="34" spans="1:5" ht="12.75">
      <c r="A34" s="76"/>
      <c r="B34" s="42"/>
      <c r="C34" s="42"/>
      <c r="D34" s="42"/>
      <c r="E34" s="43"/>
    </row>
    <row r="35" spans="1:5" ht="12.75">
      <c r="A35" s="76"/>
      <c r="B35" s="42"/>
      <c r="C35" s="42"/>
      <c r="D35" s="42"/>
      <c r="E35" s="43"/>
    </row>
    <row r="36" spans="1:5" ht="12.75">
      <c r="A36" s="76"/>
      <c r="B36" s="42"/>
      <c r="C36" s="42"/>
      <c r="D36" s="42"/>
      <c r="E36" s="43"/>
    </row>
    <row r="37" spans="1:5" ht="12.75">
      <c r="A37" s="76"/>
      <c r="B37" s="42"/>
      <c r="C37" s="42"/>
      <c r="D37" s="42"/>
      <c r="E37" s="43"/>
    </row>
    <row r="38" spans="1:5" ht="12.75">
      <c r="A38" s="76"/>
      <c r="B38" s="42"/>
      <c r="C38" s="42"/>
      <c r="D38" s="42"/>
      <c r="E38" s="43"/>
    </row>
    <row r="39" spans="1:5" ht="13.5" thickBot="1">
      <c r="A39" s="50"/>
      <c r="B39" s="51"/>
      <c r="C39" s="51"/>
      <c r="D39" s="51"/>
      <c r="E39" s="52"/>
    </row>
  </sheetData>
  <printOptions/>
  <pageMargins left="0.75" right="0.25" top="1" bottom="0.5" header="0.5" footer="0.5"/>
  <pageSetup horizontalDpi="600" verticalDpi="600" orientation="portrait" scale="110" r:id="rId3"/>
  <legacyDrawing r:id="rId2"/>
  <oleObjects>
    <oleObject progId="Word.Picture.8" shapeId="129035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V82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8.57421875" style="0" customWidth="1"/>
    <col min="2" max="2" width="5.7109375" style="0" customWidth="1"/>
    <col min="3" max="3" width="7.421875" style="0" customWidth="1"/>
    <col min="4" max="6" width="6.7109375" style="0" customWidth="1"/>
    <col min="7" max="11" width="7.7109375" style="0" customWidth="1"/>
    <col min="12" max="12" width="27.8515625" style="0" customWidth="1"/>
  </cols>
  <sheetData>
    <row r="1" spans="1:22" ht="14.25" customHeight="1">
      <c r="A1" s="32" t="s">
        <v>26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4" t="s">
        <v>16</v>
      </c>
      <c r="N1" t="s">
        <v>16</v>
      </c>
      <c r="O1" t="s">
        <v>16</v>
      </c>
      <c r="P1" s="6" t="s">
        <v>16</v>
      </c>
      <c r="Q1" t="s">
        <v>16</v>
      </c>
      <c r="R1" s="6" t="s">
        <v>16</v>
      </c>
      <c r="S1" s="5" t="s">
        <v>16</v>
      </c>
      <c r="T1" s="6" t="s">
        <v>16</v>
      </c>
      <c r="U1" s="5" t="s">
        <v>16</v>
      </c>
      <c r="V1" t="s">
        <v>16</v>
      </c>
    </row>
    <row r="2" spans="1:21" ht="27" customHeight="1">
      <c r="A2" s="25" t="s">
        <v>27</v>
      </c>
      <c r="B2" s="19" t="s">
        <v>28</v>
      </c>
      <c r="C2" s="20" t="s">
        <v>29</v>
      </c>
      <c r="D2" s="24" t="s">
        <v>30</v>
      </c>
      <c r="E2" s="21" t="s">
        <v>31</v>
      </c>
      <c r="F2" s="24" t="s">
        <v>32</v>
      </c>
      <c r="G2" s="16" t="s">
        <v>33</v>
      </c>
      <c r="H2" s="16" t="s">
        <v>34</v>
      </c>
      <c r="I2" s="16" t="s">
        <v>35</v>
      </c>
      <c r="J2" s="16" t="s">
        <v>36</v>
      </c>
      <c r="K2" s="16" t="s">
        <v>37</v>
      </c>
      <c r="L2" s="5" t="s">
        <v>38</v>
      </c>
      <c r="M2" s="22" t="s">
        <v>39</v>
      </c>
      <c r="N2" s="23" t="s">
        <v>29</v>
      </c>
      <c r="O2" s="16" t="s">
        <v>40</v>
      </c>
      <c r="P2" s="16" t="s">
        <v>41</v>
      </c>
      <c r="Q2" s="16" t="s">
        <v>36</v>
      </c>
      <c r="R2" s="16" t="s">
        <v>42</v>
      </c>
      <c r="S2" s="21" t="s">
        <v>43</v>
      </c>
      <c r="T2" s="21" t="s">
        <v>31</v>
      </c>
      <c r="U2" s="21" t="s">
        <v>44</v>
      </c>
    </row>
    <row r="3" spans="1:21" ht="12.75" customHeight="1">
      <c r="A3" s="33">
        <v>38249</v>
      </c>
      <c r="B3" s="10">
        <v>58</v>
      </c>
      <c r="C3" s="26">
        <f aca="true" t="shared" si="0" ref="C3:C23">N3</f>
        <v>97</v>
      </c>
      <c r="D3">
        <f aca="true" t="shared" si="1" ref="D3:F4">S3</f>
        <v>4</v>
      </c>
      <c r="E3">
        <f t="shared" si="1"/>
        <v>0</v>
      </c>
      <c r="F3">
        <f t="shared" si="1"/>
        <v>4</v>
      </c>
      <c r="G3" s="2">
        <f aca="true" t="shared" si="2" ref="G3:G23">(O3+P3)/60</f>
        <v>45.96666666666667</v>
      </c>
      <c r="H3" s="2">
        <f aca="true" t="shared" si="3" ref="H3:H23">O3/60</f>
        <v>38.333333333333336</v>
      </c>
      <c r="I3" s="2">
        <f aca="true" t="shared" si="4" ref="I3:I23">Q3+R3</f>
        <v>645.5</v>
      </c>
      <c r="J3" s="2">
        <f aca="true" t="shared" si="5" ref="J3:J23">Q3</f>
        <v>406.7</v>
      </c>
      <c r="K3" s="29">
        <v>5.4</v>
      </c>
      <c r="L3" s="30" t="s">
        <v>45</v>
      </c>
      <c r="M3">
        <v>58</v>
      </c>
      <c r="N3">
        <v>97</v>
      </c>
      <c r="O3">
        <v>2300</v>
      </c>
      <c r="P3">
        <v>458</v>
      </c>
      <c r="Q3">
        <v>406.7</v>
      </c>
      <c r="R3">
        <v>238.8</v>
      </c>
      <c r="S3" s="86">
        <v>4</v>
      </c>
      <c r="T3" s="86">
        <v>0</v>
      </c>
      <c r="U3" s="86">
        <v>4</v>
      </c>
    </row>
    <row r="4" spans="1:21" ht="12.75" customHeight="1">
      <c r="A4" s="33">
        <v>38249</v>
      </c>
      <c r="B4" s="10">
        <f aca="true" t="shared" si="6" ref="B4:B12">M4</f>
        <v>96</v>
      </c>
      <c r="C4" s="26">
        <f t="shared" si="0"/>
        <v>98</v>
      </c>
      <c r="D4">
        <f t="shared" si="1"/>
        <v>10</v>
      </c>
      <c r="E4">
        <f t="shared" si="1"/>
        <v>7</v>
      </c>
      <c r="F4">
        <f t="shared" si="1"/>
        <v>10</v>
      </c>
      <c r="G4" s="2">
        <f t="shared" si="2"/>
        <v>128.71666666666667</v>
      </c>
      <c r="H4" s="2">
        <f t="shared" si="3"/>
        <v>121.11666666666666</v>
      </c>
      <c r="I4" s="2">
        <f t="shared" si="4"/>
        <v>1831.8000000000002</v>
      </c>
      <c r="J4" s="2">
        <f t="shared" si="5"/>
        <v>1558.2</v>
      </c>
      <c r="K4" s="18">
        <v>27.7</v>
      </c>
      <c r="L4" s="17" t="s">
        <v>46</v>
      </c>
      <c r="M4">
        <v>96</v>
      </c>
      <c r="N4">
        <v>98</v>
      </c>
      <c r="O4">
        <v>7267</v>
      </c>
      <c r="P4">
        <v>456</v>
      </c>
      <c r="Q4">
        <v>1558.2</v>
      </c>
      <c r="R4">
        <v>273.6</v>
      </c>
      <c r="S4" s="82">
        <v>10</v>
      </c>
      <c r="T4" s="82">
        <f>3+4</f>
        <v>7</v>
      </c>
      <c r="U4" s="82">
        <f>4+6</f>
        <v>10</v>
      </c>
    </row>
    <row r="5" spans="1:21" ht="12.75">
      <c r="A5" s="33">
        <v>38249</v>
      </c>
      <c r="B5" s="10">
        <f t="shared" si="6"/>
        <v>125</v>
      </c>
      <c r="C5" s="26">
        <f t="shared" si="0"/>
        <v>91</v>
      </c>
      <c r="D5">
        <f aca="true" t="shared" si="7" ref="D5:D23">S5</f>
        <v>13</v>
      </c>
      <c r="E5">
        <f aca="true" t="shared" si="8" ref="E5:E23">T5</f>
        <v>8</v>
      </c>
      <c r="F5">
        <f aca="true" t="shared" si="9" ref="F5:F23">U5</f>
        <v>14</v>
      </c>
      <c r="G5" s="2">
        <f t="shared" si="2"/>
        <v>155.03333333333333</v>
      </c>
      <c r="H5" s="2">
        <f t="shared" si="3"/>
        <v>142.11666666666667</v>
      </c>
      <c r="I5" s="2">
        <f t="shared" si="4"/>
        <v>2421.9</v>
      </c>
      <c r="J5" s="2">
        <f t="shared" si="5"/>
        <v>1984.3</v>
      </c>
      <c r="K5" s="11">
        <v>23.5</v>
      </c>
      <c r="L5" s="17" t="s">
        <v>47</v>
      </c>
      <c r="M5">
        <v>125</v>
      </c>
      <c r="N5">
        <v>91</v>
      </c>
      <c r="O5">
        <v>8527</v>
      </c>
      <c r="P5">
        <v>775</v>
      </c>
      <c r="Q5">
        <v>1984.3</v>
      </c>
      <c r="R5">
        <v>437.6</v>
      </c>
      <c r="S5" s="82">
        <v>13</v>
      </c>
      <c r="T5" s="82">
        <v>8</v>
      </c>
      <c r="U5" s="82">
        <v>14</v>
      </c>
    </row>
    <row r="6" spans="1:21" ht="12.75">
      <c r="A6" s="33">
        <v>38249</v>
      </c>
      <c r="B6" s="10">
        <f t="shared" si="6"/>
        <v>128</v>
      </c>
      <c r="C6" s="26">
        <f t="shared" si="0"/>
        <v>91</v>
      </c>
      <c r="D6">
        <f t="shared" si="7"/>
        <v>4</v>
      </c>
      <c r="E6">
        <f t="shared" si="8"/>
        <v>3</v>
      </c>
      <c r="F6">
        <f t="shared" si="9"/>
        <v>3</v>
      </c>
      <c r="G6" s="2">
        <f t="shared" si="2"/>
        <v>44.38333333333333</v>
      </c>
      <c r="H6" s="2">
        <f t="shared" si="3"/>
        <v>41.95</v>
      </c>
      <c r="I6" s="2">
        <f t="shared" si="4"/>
        <v>600.7</v>
      </c>
      <c r="J6" s="2">
        <f t="shared" si="5"/>
        <v>529.1</v>
      </c>
      <c r="K6" s="11">
        <v>14.3</v>
      </c>
      <c r="L6" s="17" t="s">
        <v>48</v>
      </c>
      <c r="M6">
        <v>128</v>
      </c>
      <c r="N6">
        <v>91</v>
      </c>
      <c r="O6">
        <v>2517</v>
      </c>
      <c r="P6">
        <v>146</v>
      </c>
      <c r="Q6">
        <v>529.1</v>
      </c>
      <c r="R6">
        <v>71.6</v>
      </c>
      <c r="S6" s="82">
        <v>4</v>
      </c>
      <c r="T6" s="82">
        <v>3</v>
      </c>
      <c r="U6" s="82">
        <v>3</v>
      </c>
    </row>
    <row r="7" spans="1:21" ht="12.75">
      <c r="A7" s="33">
        <v>38249</v>
      </c>
      <c r="B7" s="10">
        <f t="shared" si="6"/>
        <v>130</v>
      </c>
      <c r="C7" s="26">
        <f t="shared" si="0"/>
        <v>91</v>
      </c>
      <c r="D7">
        <f t="shared" si="7"/>
        <v>10</v>
      </c>
      <c r="E7">
        <f t="shared" si="8"/>
        <v>4</v>
      </c>
      <c r="F7">
        <f t="shared" si="9"/>
        <v>10</v>
      </c>
      <c r="G7" s="2">
        <f t="shared" si="2"/>
        <v>114.76666666666667</v>
      </c>
      <c r="H7" s="2">
        <f t="shared" si="3"/>
        <v>101.01666666666667</v>
      </c>
      <c r="I7" s="2">
        <f t="shared" si="4"/>
        <v>1742.9</v>
      </c>
      <c r="J7" s="2">
        <f t="shared" si="5"/>
        <v>1367.7</v>
      </c>
      <c r="K7" s="85">
        <v>23.3</v>
      </c>
      <c r="L7" s="17" t="s">
        <v>49</v>
      </c>
      <c r="M7">
        <v>130</v>
      </c>
      <c r="N7">
        <v>91</v>
      </c>
      <c r="O7">
        <v>6061</v>
      </c>
      <c r="P7">
        <v>825</v>
      </c>
      <c r="Q7">
        <v>1367.7</v>
      </c>
      <c r="R7">
        <v>375.2</v>
      </c>
      <c r="S7" s="82">
        <v>10</v>
      </c>
      <c r="T7" s="82">
        <v>4</v>
      </c>
      <c r="U7" s="82">
        <v>10</v>
      </c>
    </row>
    <row r="8" spans="1:21" ht="12.75">
      <c r="A8" s="33">
        <v>38249</v>
      </c>
      <c r="B8" s="10">
        <f t="shared" si="6"/>
        <v>167</v>
      </c>
      <c r="C8" s="26">
        <f t="shared" si="0"/>
        <v>98</v>
      </c>
      <c r="D8">
        <f t="shared" si="7"/>
        <v>11</v>
      </c>
      <c r="E8">
        <f t="shared" si="8"/>
        <v>4</v>
      </c>
      <c r="F8">
        <f t="shared" si="9"/>
        <v>9</v>
      </c>
      <c r="G8" s="2">
        <f t="shared" si="2"/>
        <v>104.28333333333333</v>
      </c>
      <c r="H8" s="2">
        <f t="shared" si="3"/>
        <v>83.4</v>
      </c>
      <c r="I8" s="2">
        <f t="shared" si="4"/>
        <v>1999.6</v>
      </c>
      <c r="J8" s="2">
        <f t="shared" si="5"/>
        <v>1244.1</v>
      </c>
      <c r="K8" s="11">
        <v>21.4</v>
      </c>
      <c r="L8" s="17" t="s">
        <v>50</v>
      </c>
      <c r="M8">
        <v>167</v>
      </c>
      <c r="N8">
        <v>98</v>
      </c>
      <c r="O8">
        <v>5004</v>
      </c>
      <c r="P8">
        <v>1253</v>
      </c>
      <c r="Q8">
        <v>1244.1</v>
      </c>
      <c r="R8">
        <v>755.5</v>
      </c>
      <c r="S8" s="82">
        <v>11</v>
      </c>
      <c r="T8" s="82">
        <v>4</v>
      </c>
      <c r="U8" s="82">
        <v>9</v>
      </c>
    </row>
    <row r="9" spans="1:21" ht="12.75">
      <c r="A9" s="33">
        <v>38249</v>
      </c>
      <c r="B9" s="10">
        <f t="shared" si="6"/>
        <v>177</v>
      </c>
      <c r="C9" s="31">
        <f t="shared" si="0"/>
        <v>91</v>
      </c>
      <c r="D9">
        <f t="shared" si="7"/>
        <v>3</v>
      </c>
      <c r="E9">
        <f t="shared" si="8"/>
        <v>3</v>
      </c>
      <c r="F9">
        <f t="shared" si="9"/>
        <v>3</v>
      </c>
      <c r="G9" s="2">
        <f t="shared" si="2"/>
        <v>45.18333333333333</v>
      </c>
      <c r="H9" s="2">
        <f t="shared" si="3"/>
        <v>40.31666666666667</v>
      </c>
      <c r="I9" s="2">
        <f t="shared" si="4"/>
        <v>816.8</v>
      </c>
      <c r="J9" s="2">
        <f t="shared" si="5"/>
        <v>643.8</v>
      </c>
      <c r="K9" s="88">
        <v>14.3</v>
      </c>
      <c r="L9" s="17" t="s">
        <v>51</v>
      </c>
      <c r="M9">
        <v>177</v>
      </c>
      <c r="N9">
        <v>91</v>
      </c>
      <c r="O9">
        <v>2419</v>
      </c>
      <c r="P9">
        <v>292</v>
      </c>
      <c r="Q9">
        <v>643.8</v>
      </c>
      <c r="R9">
        <v>173</v>
      </c>
      <c r="S9" s="82">
        <v>3</v>
      </c>
      <c r="T9" s="82">
        <v>3</v>
      </c>
      <c r="U9" s="82">
        <v>3</v>
      </c>
    </row>
    <row r="10" spans="1:21" ht="12.75">
      <c r="A10" s="33">
        <v>38249</v>
      </c>
      <c r="B10" s="10">
        <f t="shared" si="6"/>
        <v>205</v>
      </c>
      <c r="C10" s="26">
        <f t="shared" si="0"/>
        <v>91</v>
      </c>
      <c r="D10">
        <f t="shared" si="7"/>
        <v>13</v>
      </c>
      <c r="E10">
        <f t="shared" si="8"/>
        <v>7</v>
      </c>
      <c r="F10">
        <f t="shared" si="9"/>
        <v>10</v>
      </c>
      <c r="G10" s="2">
        <f t="shared" si="2"/>
        <v>138.3</v>
      </c>
      <c r="H10" s="2">
        <f t="shared" si="3"/>
        <v>126.81666666666666</v>
      </c>
      <c r="I10" s="2">
        <f t="shared" si="4"/>
        <v>2180.2</v>
      </c>
      <c r="J10" s="2">
        <f t="shared" si="5"/>
        <v>1835</v>
      </c>
      <c r="K10" s="18">
        <v>28.35</v>
      </c>
      <c r="L10" s="17" t="s">
        <v>52</v>
      </c>
      <c r="M10">
        <v>205</v>
      </c>
      <c r="N10">
        <v>91</v>
      </c>
      <c r="O10">
        <v>7609</v>
      </c>
      <c r="P10">
        <v>689</v>
      </c>
      <c r="Q10">
        <v>1835</v>
      </c>
      <c r="R10">
        <v>345.2</v>
      </c>
      <c r="S10" s="82">
        <v>13</v>
      </c>
      <c r="T10" s="82">
        <v>7</v>
      </c>
      <c r="U10" s="82">
        <v>10</v>
      </c>
    </row>
    <row r="11" spans="1:21" ht="12.75">
      <c r="A11" s="33">
        <v>38249</v>
      </c>
      <c r="B11" s="10">
        <f t="shared" si="6"/>
        <v>214</v>
      </c>
      <c r="C11" s="26">
        <f>N11</f>
        <v>91</v>
      </c>
      <c r="D11">
        <f t="shared" si="7"/>
        <v>4</v>
      </c>
      <c r="E11">
        <f t="shared" si="8"/>
        <v>0</v>
      </c>
      <c r="F11">
        <f t="shared" si="9"/>
        <v>4</v>
      </c>
      <c r="G11" s="2">
        <f>(O11+P11)/60</f>
        <v>30.433333333333334</v>
      </c>
      <c r="H11" s="2">
        <f>O11/60</f>
        <v>27.5</v>
      </c>
      <c r="I11" s="2">
        <f>Q11+R11</f>
        <v>528.9</v>
      </c>
      <c r="J11" s="2">
        <f>Q11</f>
        <v>447.3</v>
      </c>
      <c r="K11" s="18">
        <v>10.7</v>
      </c>
      <c r="L11" s="17" t="s">
        <v>53</v>
      </c>
      <c r="M11">
        <v>214</v>
      </c>
      <c r="N11">
        <v>91</v>
      </c>
      <c r="O11">
        <v>1650</v>
      </c>
      <c r="P11">
        <v>176</v>
      </c>
      <c r="Q11">
        <v>447.3</v>
      </c>
      <c r="R11">
        <v>81.6</v>
      </c>
      <c r="S11" s="82">
        <v>4</v>
      </c>
      <c r="T11" s="82">
        <v>0</v>
      </c>
      <c r="U11" s="82">
        <v>4</v>
      </c>
    </row>
    <row r="12" spans="1:21" ht="12.75">
      <c r="A12" s="33">
        <v>38249</v>
      </c>
      <c r="B12" s="10">
        <f t="shared" si="6"/>
        <v>218</v>
      </c>
      <c r="C12" s="26">
        <f t="shared" si="0"/>
        <v>94</v>
      </c>
      <c r="D12">
        <f t="shared" si="7"/>
        <v>5</v>
      </c>
      <c r="E12">
        <f t="shared" si="8"/>
        <v>3</v>
      </c>
      <c r="F12">
        <f t="shared" si="9"/>
        <v>5</v>
      </c>
      <c r="G12" s="2">
        <f t="shared" si="2"/>
        <v>59.43333333333333</v>
      </c>
      <c r="H12" s="2">
        <f t="shared" si="3"/>
        <v>52</v>
      </c>
      <c r="I12" s="2">
        <f t="shared" si="4"/>
        <v>865.4</v>
      </c>
      <c r="J12" s="2">
        <f t="shared" si="5"/>
        <v>644.4</v>
      </c>
      <c r="K12" s="18">
        <f>17.9/2</f>
        <v>8.95</v>
      </c>
      <c r="L12" s="17" t="s">
        <v>54</v>
      </c>
      <c r="M12">
        <v>218</v>
      </c>
      <c r="N12">
        <v>94</v>
      </c>
      <c r="O12">
        <v>3120</v>
      </c>
      <c r="P12">
        <v>446</v>
      </c>
      <c r="Q12">
        <v>644.4</v>
      </c>
      <c r="R12">
        <v>221</v>
      </c>
      <c r="S12" s="82">
        <v>5</v>
      </c>
      <c r="T12" s="82">
        <v>3</v>
      </c>
      <c r="U12" s="82">
        <v>5</v>
      </c>
    </row>
    <row r="13" spans="1:21" ht="12.75">
      <c r="A13" s="33">
        <v>38249</v>
      </c>
      <c r="B13" s="10">
        <f aca="true" t="shared" si="10" ref="B13:B23">M13</f>
        <v>225</v>
      </c>
      <c r="C13" s="26">
        <f t="shared" si="0"/>
        <v>91</v>
      </c>
      <c r="D13">
        <f t="shared" si="7"/>
        <v>2</v>
      </c>
      <c r="E13">
        <f t="shared" si="8"/>
        <v>0</v>
      </c>
      <c r="F13">
        <f t="shared" si="9"/>
        <v>4</v>
      </c>
      <c r="G13" s="2">
        <f t="shared" si="2"/>
        <v>25.6</v>
      </c>
      <c r="H13" s="2">
        <f t="shared" si="3"/>
        <v>17.333333333333332</v>
      </c>
      <c r="I13" s="2">
        <f t="shared" si="4"/>
        <v>601.3</v>
      </c>
      <c r="J13" s="2">
        <f t="shared" si="5"/>
        <v>333</v>
      </c>
      <c r="K13" s="88">
        <v>16</v>
      </c>
      <c r="L13" s="17" t="s">
        <v>55</v>
      </c>
      <c r="M13">
        <v>225</v>
      </c>
      <c r="N13">
        <v>91</v>
      </c>
      <c r="O13">
        <v>1040</v>
      </c>
      <c r="P13">
        <v>496</v>
      </c>
      <c r="Q13">
        <v>333</v>
      </c>
      <c r="R13">
        <v>268.3</v>
      </c>
      <c r="S13" s="82">
        <v>2</v>
      </c>
      <c r="T13" s="82">
        <v>0</v>
      </c>
      <c r="U13" s="82">
        <v>4</v>
      </c>
    </row>
    <row r="14" spans="1:21" ht="12.75">
      <c r="A14" s="33">
        <v>38249</v>
      </c>
      <c r="B14" s="10">
        <f t="shared" si="10"/>
        <v>232</v>
      </c>
      <c r="C14" s="26">
        <f t="shared" si="0"/>
        <v>91</v>
      </c>
      <c r="D14">
        <f t="shared" si="7"/>
        <v>18</v>
      </c>
      <c r="E14">
        <f t="shared" si="8"/>
        <v>8</v>
      </c>
      <c r="F14">
        <f t="shared" si="9"/>
        <v>19</v>
      </c>
      <c r="G14" s="2">
        <f t="shared" si="2"/>
        <v>209.2</v>
      </c>
      <c r="H14" s="2">
        <f t="shared" si="3"/>
        <v>179.06666666666666</v>
      </c>
      <c r="I14" s="2">
        <f t="shared" si="4"/>
        <v>3361.7000000000003</v>
      </c>
      <c r="J14" s="2">
        <f t="shared" si="5"/>
        <v>2496.8</v>
      </c>
      <c r="K14" s="18">
        <v>24.8</v>
      </c>
      <c r="L14" s="17" t="s">
        <v>56</v>
      </c>
      <c r="M14">
        <v>232</v>
      </c>
      <c r="N14">
        <v>91</v>
      </c>
      <c r="O14">
        <v>10744</v>
      </c>
      <c r="P14">
        <v>1808</v>
      </c>
      <c r="Q14">
        <v>2496.8</v>
      </c>
      <c r="R14">
        <v>864.9</v>
      </c>
      <c r="S14" s="82">
        <v>18</v>
      </c>
      <c r="T14" s="82">
        <v>8</v>
      </c>
      <c r="U14" s="82">
        <v>19</v>
      </c>
    </row>
    <row r="15" spans="1:21" ht="12.75">
      <c r="A15" s="33">
        <v>38249</v>
      </c>
      <c r="B15" s="10">
        <f t="shared" si="10"/>
        <v>254</v>
      </c>
      <c r="C15" s="26">
        <f t="shared" si="0"/>
        <v>91</v>
      </c>
      <c r="D15">
        <f t="shared" si="7"/>
        <v>4</v>
      </c>
      <c r="E15">
        <f t="shared" si="8"/>
        <v>3</v>
      </c>
      <c r="F15">
        <f t="shared" si="9"/>
        <v>4</v>
      </c>
      <c r="G15" s="2">
        <f t="shared" si="2"/>
        <v>52.55</v>
      </c>
      <c r="H15" s="2">
        <f t="shared" si="3"/>
        <v>49.56666666666667</v>
      </c>
      <c r="I15" s="2">
        <f t="shared" si="4"/>
        <v>663.7</v>
      </c>
      <c r="J15" s="2">
        <f t="shared" si="5"/>
        <v>578</v>
      </c>
      <c r="K15" s="18">
        <v>17</v>
      </c>
      <c r="L15" s="17" t="s">
        <v>57</v>
      </c>
      <c r="M15">
        <v>254</v>
      </c>
      <c r="N15">
        <v>91</v>
      </c>
      <c r="O15">
        <v>2974</v>
      </c>
      <c r="P15">
        <v>179</v>
      </c>
      <c r="Q15">
        <v>578</v>
      </c>
      <c r="R15">
        <v>85.7</v>
      </c>
      <c r="S15" s="82">
        <v>4</v>
      </c>
      <c r="T15" s="82">
        <v>3</v>
      </c>
      <c r="U15" s="82">
        <v>4</v>
      </c>
    </row>
    <row r="16" spans="1:21" ht="12.75">
      <c r="A16" s="33">
        <v>38249</v>
      </c>
      <c r="B16" s="10">
        <f t="shared" si="10"/>
        <v>256</v>
      </c>
      <c r="C16" s="26">
        <f t="shared" si="0"/>
        <v>91</v>
      </c>
      <c r="D16">
        <f t="shared" si="7"/>
        <v>6</v>
      </c>
      <c r="E16">
        <f t="shared" si="8"/>
        <v>5</v>
      </c>
      <c r="F16">
        <f t="shared" si="9"/>
        <v>5</v>
      </c>
      <c r="G16" s="2">
        <f t="shared" si="2"/>
        <v>90.26666666666667</v>
      </c>
      <c r="H16" s="2">
        <f t="shared" si="3"/>
        <v>82.06666666666666</v>
      </c>
      <c r="I16" s="2">
        <f t="shared" si="4"/>
        <v>1312.1</v>
      </c>
      <c r="J16" s="2">
        <f t="shared" si="5"/>
        <v>1044.6</v>
      </c>
      <c r="K16" s="18">
        <v>23</v>
      </c>
      <c r="L16" s="17" t="s">
        <v>58</v>
      </c>
      <c r="M16">
        <v>256</v>
      </c>
      <c r="N16">
        <v>91</v>
      </c>
      <c r="O16">
        <v>4924</v>
      </c>
      <c r="P16">
        <v>492</v>
      </c>
      <c r="Q16">
        <v>1044.6</v>
      </c>
      <c r="R16">
        <v>267.5</v>
      </c>
      <c r="S16" s="82">
        <v>6</v>
      </c>
      <c r="T16" s="82">
        <v>5</v>
      </c>
      <c r="U16" s="82">
        <v>5</v>
      </c>
    </row>
    <row r="17" spans="1:21" ht="12.75">
      <c r="A17" s="33">
        <v>38249</v>
      </c>
      <c r="B17" s="10">
        <f t="shared" si="10"/>
        <v>266</v>
      </c>
      <c r="C17" s="31">
        <f t="shared" si="0"/>
        <v>91</v>
      </c>
      <c r="D17">
        <f t="shared" si="7"/>
        <v>7</v>
      </c>
      <c r="E17">
        <f t="shared" si="8"/>
        <v>5</v>
      </c>
      <c r="F17">
        <f t="shared" si="9"/>
        <v>6</v>
      </c>
      <c r="G17" s="2">
        <f t="shared" si="2"/>
        <v>99.55</v>
      </c>
      <c r="H17" s="2">
        <f t="shared" si="3"/>
        <v>88.7</v>
      </c>
      <c r="I17" s="2">
        <f t="shared" si="4"/>
        <v>1580.1</v>
      </c>
      <c r="J17" s="2">
        <f t="shared" si="5"/>
        <v>1262.8</v>
      </c>
      <c r="K17" s="11">
        <v>22.4</v>
      </c>
      <c r="L17" s="17" t="s">
        <v>59</v>
      </c>
      <c r="M17">
        <v>266</v>
      </c>
      <c r="N17">
        <v>91</v>
      </c>
      <c r="O17">
        <v>5322</v>
      </c>
      <c r="P17">
        <v>651</v>
      </c>
      <c r="Q17">
        <v>1262.8</v>
      </c>
      <c r="R17">
        <v>317.3</v>
      </c>
      <c r="S17" s="82">
        <v>7</v>
      </c>
      <c r="T17" s="82">
        <v>5</v>
      </c>
      <c r="U17" s="82">
        <v>6</v>
      </c>
    </row>
    <row r="18" spans="1:21" ht="12.75">
      <c r="A18" s="33">
        <v>38249</v>
      </c>
      <c r="B18" s="10">
        <f t="shared" si="10"/>
        <v>270</v>
      </c>
      <c r="C18" s="26">
        <f t="shared" si="0"/>
        <v>91</v>
      </c>
      <c r="D18">
        <f t="shared" si="7"/>
        <v>5</v>
      </c>
      <c r="E18">
        <f t="shared" si="8"/>
        <v>4</v>
      </c>
      <c r="F18">
        <f t="shared" si="9"/>
        <v>5</v>
      </c>
      <c r="G18" s="2">
        <f t="shared" si="2"/>
        <v>79.05</v>
      </c>
      <c r="H18" s="2">
        <f t="shared" si="3"/>
        <v>72.11666666666666</v>
      </c>
      <c r="I18" s="2">
        <f t="shared" si="4"/>
        <v>1158.9</v>
      </c>
      <c r="J18" s="2">
        <f t="shared" si="5"/>
        <v>905.4</v>
      </c>
      <c r="K18" s="18">
        <v>23.9</v>
      </c>
      <c r="L18" s="17" t="s">
        <v>60</v>
      </c>
      <c r="M18">
        <v>270</v>
      </c>
      <c r="N18">
        <v>91</v>
      </c>
      <c r="O18">
        <v>4327</v>
      </c>
      <c r="P18">
        <v>416</v>
      </c>
      <c r="Q18">
        <v>905.4</v>
      </c>
      <c r="R18">
        <v>253.5</v>
      </c>
      <c r="S18" s="82">
        <v>5</v>
      </c>
      <c r="T18" s="82">
        <v>4</v>
      </c>
      <c r="U18" s="82">
        <v>5</v>
      </c>
    </row>
    <row r="19" spans="1:21" ht="12.75">
      <c r="A19" s="33">
        <v>38249</v>
      </c>
      <c r="B19" s="10">
        <f t="shared" si="10"/>
        <v>603</v>
      </c>
      <c r="C19" s="26">
        <f t="shared" si="0"/>
        <v>94</v>
      </c>
      <c r="D19">
        <f t="shared" si="7"/>
        <v>9</v>
      </c>
      <c r="E19">
        <f t="shared" si="8"/>
        <v>7</v>
      </c>
      <c r="F19">
        <f t="shared" si="9"/>
        <v>10</v>
      </c>
      <c r="G19" s="2">
        <f t="shared" si="2"/>
        <v>132.28333333333333</v>
      </c>
      <c r="H19" s="2">
        <f t="shared" si="3"/>
        <v>124.28333333333333</v>
      </c>
      <c r="I19" s="2">
        <f t="shared" si="4"/>
        <v>1438.5</v>
      </c>
      <c r="J19" s="2">
        <f t="shared" si="5"/>
        <v>1269.4</v>
      </c>
      <c r="K19" s="18">
        <f>23.3/2</f>
        <v>11.65</v>
      </c>
      <c r="L19" s="17" t="s">
        <v>61</v>
      </c>
      <c r="M19">
        <v>603</v>
      </c>
      <c r="N19">
        <v>94</v>
      </c>
      <c r="O19">
        <v>7457</v>
      </c>
      <c r="P19">
        <v>480</v>
      </c>
      <c r="Q19">
        <v>1269.4</v>
      </c>
      <c r="R19">
        <v>169.1</v>
      </c>
      <c r="S19" s="82">
        <v>9</v>
      </c>
      <c r="T19" s="82">
        <v>7</v>
      </c>
      <c r="U19" s="82">
        <v>10</v>
      </c>
    </row>
    <row r="20" spans="1:21" ht="12.75">
      <c r="A20" s="33">
        <v>38249</v>
      </c>
      <c r="B20" s="10">
        <f t="shared" si="10"/>
        <v>605</v>
      </c>
      <c r="C20" s="26">
        <f t="shared" si="0"/>
        <v>94</v>
      </c>
      <c r="D20">
        <f t="shared" si="7"/>
        <v>4</v>
      </c>
      <c r="E20">
        <f t="shared" si="8"/>
        <v>2</v>
      </c>
      <c r="F20">
        <f t="shared" si="9"/>
        <v>4</v>
      </c>
      <c r="G20" s="2">
        <f t="shared" si="2"/>
        <v>41.416666666666664</v>
      </c>
      <c r="H20" s="2">
        <f t="shared" si="3"/>
        <v>39.88333333333333</v>
      </c>
      <c r="I20" s="2">
        <f t="shared" si="4"/>
        <v>451.1</v>
      </c>
      <c r="J20" s="2">
        <f t="shared" si="5"/>
        <v>416.6</v>
      </c>
      <c r="K20" s="18">
        <v>5.2</v>
      </c>
      <c r="L20" s="17" t="s">
        <v>62</v>
      </c>
      <c r="M20">
        <v>605</v>
      </c>
      <c r="N20">
        <v>94</v>
      </c>
      <c r="O20">
        <v>2393</v>
      </c>
      <c r="P20">
        <v>92</v>
      </c>
      <c r="Q20">
        <v>416.6</v>
      </c>
      <c r="R20">
        <v>34.5</v>
      </c>
      <c r="S20" s="82">
        <v>4</v>
      </c>
      <c r="T20" s="82">
        <v>2</v>
      </c>
      <c r="U20" s="82">
        <v>4</v>
      </c>
    </row>
    <row r="21" spans="1:21" ht="12.75">
      <c r="A21" s="33">
        <v>38235</v>
      </c>
      <c r="B21" s="10">
        <f t="shared" si="10"/>
        <v>607</v>
      </c>
      <c r="C21" s="26">
        <f t="shared" si="0"/>
        <v>93</v>
      </c>
      <c r="D21">
        <f t="shared" si="7"/>
        <v>3</v>
      </c>
      <c r="E21">
        <f t="shared" si="8"/>
        <v>0</v>
      </c>
      <c r="F21">
        <f t="shared" si="9"/>
        <v>3</v>
      </c>
      <c r="G21" s="2">
        <f t="shared" si="2"/>
        <v>24.1</v>
      </c>
      <c r="H21" s="2">
        <f t="shared" si="3"/>
        <v>20.1</v>
      </c>
      <c r="I21" s="2">
        <f t="shared" si="4"/>
        <v>259.2</v>
      </c>
      <c r="J21" s="2">
        <f t="shared" si="5"/>
        <v>187.2</v>
      </c>
      <c r="K21" s="18">
        <v>7.8</v>
      </c>
      <c r="L21" s="17" t="s">
        <v>63</v>
      </c>
      <c r="M21">
        <v>607</v>
      </c>
      <c r="N21">
        <v>93</v>
      </c>
      <c r="O21">
        <v>1206</v>
      </c>
      <c r="P21">
        <v>240</v>
      </c>
      <c r="Q21">
        <v>187.2</v>
      </c>
      <c r="R21">
        <v>72</v>
      </c>
      <c r="S21" s="82">
        <v>3</v>
      </c>
      <c r="T21" s="82">
        <v>0</v>
      </c>
      <c r="U21" s="82">
        <v>3</v>
      </c>
    </row>
    <row r="22" spans="1:21" ht="12.75">
      <c r="A22" s="33">
        <v>38249</v>
      </c>
      <c r="B22" s="10">
        <f t="shared" si="10"/>
        <v>608</v>
      </c>
      <c r="C22" s="26">
        <f t="shared" si="0"/>
        <v>93</v>
      </c>
      <c r="D22">
        <f t="shared" si="7"/>
        <v>1</v>
      </c>
      <c r="E22">
        <f t="shared" si="8"/>
        <v>1</v>
      </c>
      <c r="F22">
        <f t="shared" si="9"/>
        <v>1</v>
      </c>
      <c r="G22" s="2">
        <f t="shared" si="2"/>
        <v>12.733333333333333</v>
      </c>
      <c r="H22" s="2">
        <f t="shared" si="3"/>
        <v>11.933333333333334</v>
      </c>
      <c r="I22" s="2">
        <f t="shared" si="4"/>
        <v>162.1</v>
      </c>
      <c r="J22" s="2">
        <f t="shared" si="5"/>
        <v>138</v>
      </c>
      <c r="K22" s="18">
        <v>11.5</v>
      </c>
      <c r="L22" s="17" t="s">
        <v>64</v>
      </c>
      <c r="M22">
        <v>608</v>
      </c>
      <c r="N22">
        <v>93</v>
      </c>
      <c r="O22">
        <v>716</v>
      </c>
      <c r="P22">
        <v>48</v>
      </c>
      <c r="Q22">
        <v>138</v>
      </c>
      <c r="R22">
        <v>24.1</v>
      </c>
      <c r="S22" s="82">
        <v>1</v>
      </c>
      <c r="T22" s="87">
        <v>1</v>
      </c>
      <c r="U22" s="82">
        <v>1</v>
      </c>
    </row>
    <row r="23" spans="1:21" ht="12.75">
      <c r="A23" s="33">
        <v>38249</v>
      </c>
      <c r="B23" s="10">
        <f t="shared" si="10"/>
        <v>625</v>
      </c>
      <c r="C23" s="26">
        <f t="shared" si="0"/>
        <v>93</v>
      </c>
      <c r="D23">
        <f t="shared" si="7"/>
        <v>5</v>
      </c>
      <c r="E23">
        <f t="shared" si="8"/>
        <v>0</v>
      </c>
      <c r="F23">
        <f t="shared" si="9"/>
        <v>5</v>
      </c>
      <c r="G23" s="2">
        <f t="shared" si="2"/>
        <v>44.63333333333333</v>
      </c>
      <c r="H23" s="2">
        <f t="shared" si="3"/>
        <v>37.833333333333336</v>
      </c>
      <c r="I23" s="2">
        <f t="shared" si="4"/>
        <v>752.4</v>
      </c>
      <c r="J23" s="2">
        <f t="shared" si="5"/>
        <v>534.8</v>
      </c>
      <c r="K23" s="88">
        <v>18.6</v>
      </c>
      <c r="L23" s="17" t="s">
        <v>65</v>
      </c>
      <c r="M23">
        <v>625</v>
      </c>
      <c r="N23">
        <v>93</v>
      </c>
      <c r="O23">
        <v>2270</v>
      </c>
      <c r="P23">
        <v>408</v>
      </c>
      <c r="Q23">
        <v>534.8</v>
      </c>
      <c r="R23">
        <v>217.6</v>
      </c>
      <c r="S23" s="82">
        <v>5</v>
      </c>
      <c r="T23" s="87">
        <v>0</v>
      </c>
      <c r="U23" s="82">
        <v>5</v>
      </c>
    </row>
    <row r="24" spans="2:21" ht="20.25" customHeight="1">
      <c r="B24" s="14" t="s">
        <v>16</v>
      </c>
      <c r="C24" s="15" t="s">
        <v>66</v>
      </c>
      <c r="D24" s="1">
        <f aca="true" t="shared" si="11" ref="D24:J24">SUM(D3:D23)</f>
        <v>141</v>
      </c>
      <c r="E24" s="1">
        <f t="shared" si="11"/>
        <v>74</v>
      </c>
      <c r="F24" s="1">
        <f t="shared" si="11"/>
        <v>138</v>
      </c>
      <c r="G24" s="3">
        <f t="shared" si="11"/>
        <v>1677.883333333333</v>
      </c>
      <c r="H24" s="3">
        <f t="shared" si="11"/>
        <v>1497.45</v>
      </c>
      <c r="I24" s="3">
        <f t="shared" si="11"/>
        <v>25374.8</v>
      </c>
      <c r="J24" s="3">
        <f t="shared" si="11"/>
        <v>19827.2</v>
      </c>
      <c r="M24" s="10" t="s">
        <v>67</v>
      </c>
      <c r="N24" s="9" t="s">
        <v>16</v>
      </c>
      <c r="O24">
        <f aca="true" t="shared" si="12" ref="O24:U24">SUM(O3:O23)</f>
        <v>89847</v>
      </c>
      <c r="P24">
        <f t="shared" si="12"/>
        <v>10826</v>
      </c>
      <c r="Q24">
        <f t="shared" si="12"/>
        <v>19827.2</v>
      </c>
      <c r="R24">
        <f t="shared" si="12"/>
        <v>5547.600000000001</v>
      </c>
      <c r="S24">
        <f t="shared" si="12"/>
        <v>141</v>
      </c>
      <c r="T24">
        <f t="shared" si="12"/>
        <v>74</v>
      </c>
      <c r="U24">
        <f t="shared" si="12"/>
        <v>138</v>
      </c>
    </row>
    <row r="25" spans="2:21" ht="12.75" customHeight="1">
      <c r="B25" s="14"/>
      <c r="C25" s="15"/>
      <c r="D25" s="1"/>
      <c r="E25" s="1"/>
      <c r="F25" s="1"/>
      <c r="G25" s="3"/>
      <c r="H25" s="3"/>
      <c r="I25" s="6" t="s">
        <v>16</v>
      </c>
      <c r="J25" s="6" t="s">
        <v>68</v>
      </c>
      <c r="L25" t="s">
        <v>16</v>
      </c>
      <c r="M25" s="8"/>
      <c r="N25" s="9" t="s">
        <v>16</v>
      </c>
      <c r="O25">
        <f>O24/60</f>
        <v>1497.45</v>
      </c>
      <c r="P25">
        <f>P24/60</f>
        <v>180.43333333333334</v>
      </c>
      <c r="S25">
        <f>60*6</f>
        <v>360</v>
      </c>
      <c r="T25">
        <f>60*12</f>
        <v>720</v>
      </c>
      <c r="U25">
        <f>15*60</f>
        <v>900</v>
      </c>
    </row>
    <row r="26" spans="8:21" ht="12.75">
      <c r="H26" s="13" t="s">
        <v>16</v>
      </c>
      <c r="I26" s="13" t="s">
        <v>69</v>
      </c>
      <c r="J26" s="13" t="s">
        <v>70</v>
      </c>
      <c r="K26" s="13" t="s">
        <v>66</v>
      </c>
      <c r="M26" s="7"/>
      <c r="N26" t="s">
        <v>16</v>
      </c>
      <c r="P26">
        <f>O25+P25</f>
        <v>1677.8833333333334</v>
      </c>
      <c r="S26">
        <f>9*60</f>
        <v>540</v>
      </c>
      <c r="U26">
        <f>18*60</f>
        <v>1080</v>
      </c>
    </row>
    <row r="27" spans="2:11" ht="10.5" customHeight="1">
      <c r="B27" s="12" t="s">
        <v>29</v>
      </c>
      <c r="C27" s="13">
        <v>91</v>
      </c>
      <c r="D27" s="6" t="s">
        <v>71</v>
      </c>
      <c r="I27" s="13">
        <v>90</v>
      </c>
      <c r="J27" s="13">
        <v>37</v>
      </c>
      <c r="K27" s="13">
        <f>J27+I27</f>
        <v>127</v>
      </c>
    </row>
    <row r="28" spans="2:11" ht="10.5" customHeight="1">
      <c r="B28" s="12" t="s">
        <v>29</v>
      </c>
      <c r="C28" s="13">
        <v>93</v>
      </c>
      <c r="D28" s="81" t="s">
        <v>72</v>
      </c>
      <c r="E28" s="82"/>
      <c r="F28" s="82"/>
      <c r="G28" s="82"/>
      <c r="H28" s="82"/>
      <c r="I28" s="13">
        <v>9</v>
      </c>
      <c r="J28" s="13">
        <v>8</v>
      </c>
      <c r="K28" s="13">
        <f>J28+I28</f>
        <v>17</v>
      </c>
    </row>
    <row r="29" spans="2:11" ht="10.5" customHeight="1">
      <c r="B29" s="12" t="s">
        <v>29</v>
      </c>
      <c r="C29" s="13">
        <v>94</v>
      </c>
      <c r="D29" s="6" t="s">
        <v>73</v>
      </c>
      <c r="I29" s="13">
        <v>18</v>
      </c>
      <c r="J29" s="13">
        <v>7</v>
      </c>
      <c r="K29" s="13">
        <f>J29+I29</f>
        <v>25</v>
      </c>
    </row>
    <row r="30" spans="2:11" ht="10.5" customHeight="1">
      <c r="B30" s="12" t="s">
        <v>29</v>
      </c>
      <c r="C30" s="13">
        <v>97</v>
      </c>
      <c r="D30" s="28" t="s">
        <v>74</v>
      </c>
      <c r="I30" s="27">
        <v>4</v>
      </c>
      <c r="J30" s="27">
        <v>4</v>
      </c>
      <c r="K30" s="13">
        <f>J30+I30</f>
        <v>8</v>
      </c>
    </row>
    <row r="31" spans="2:11" ht="10.5" customHeight="1">
      <c r="B31" s="12" t="s">
        <v>29</v>
      </c>
      <c r="C31" s="13">
        <v>98</v>
      </c>
      <c r="D31" s="81" t="s">
        <v>75</v>
      </c>
      <c r="E31" s="82"/>
      <c r="F31" s="82"/>
      <c r="G31" s="82"/>
      <c r="H31" s="82"/>
      <c r="I31" s="27">
        <v>21</v>
      </c>
      <c r="J31" s="27">
        <v>8</v>
      </c>
      <c r="K31" s="13">
        <f>J31+I31</f>
        <v>29</v>
      </c>
    </row>
    <row r="32" spans="1:21" ht="14.25">
      <c r="A32" s="32" t="s">
        <v>76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4" t="s">
        <v>16</v>
      </c>
      <c r="N32" t="s">
        <v>16</v>
      </c>
      <c r="O32" t="s">
        <v>16</v>
      </c>
      <c r="P32" s="6" t="s">
        <v>16</v>
      </c>
      <c r="Q32" t="s">
        <v>16</v>
      </c>
      <c r="R32" s="6" t="s">
        <v>16</v>
      </c>
      <c r="S32" s="5" t="s">
        <v>16</v>
      </c>
      <c r="T32" s="6" t="s">
        <v>16</v>
      </c>
      <c r="U32" s="5" t="s">
        <v>16</v>
      </c>
    </row>
    <row r="33" spans="1:21" ht="27" customHeight="1">
      <c r="A33" s="25" t="s">
        <v>27</v>
      </c>
      <c r="B33" s="19" t="s">
        <v>28</v>
      </c>
      <c r="C33" s="20" t="s">
        <v>29</v>
      </c>
      <c r="D33" s="24" t="s">
        <v>30</v>
      </c>
      <c r="E33" s="21" t="s">
        <v>31</v>
      </c>
      <c r="F33" s="24" t="s">
        <v>32</v>
      </c>
      <c r="G33" s="16" t="s">
        <v>33</v>
      </c>
      <c r="H33" s="16" t="s">
        <v>34</v>
      </c>
      <c r="I33" s="16" t="s">
        <v>35</v>
      </c>
      <c r="J33" s="16" t="s">
        <v>36</v>
      </c>
      <c r="K33" s="16" t="s">
        <v>37</v>
      </c>
      <c r="L33" s="5" t="s">
        <v>38</v>
      </c>
      <c r="M33" s="4" t="s">
        <v>77</v>
      </c>
      <c r="N33" s="23" t="s">
        <v>29</v>
      </c>
      <c r="O33" s="16" t="s">
        <v>40</v>
      </c>
      <c r="P33" s="16" t="s">
        <v>41</v>
      </c>
      <c r="Q33" s="16" t="s">
        <v>36</v>
      </c>
      <c r="R33" s="16" t="s">
        <v>42</v>
      </c>
      <c r="S33" s="21" t="s">
        <v>43</v>
      </c>
      <c r="T33" s="21" t="s">
        <v>31</v>
      </c>
      <c r="U33" s="21" t="s">
        <v>44</v>
      </c>
    </row>
    <row r="34" spans="1:21" ht="12.75">
      <c r="A34" s="33">
        <v>38249</v>
      </c>
      <c r="B34" s="10">
        <f aca="true" t="shared" si="13" ref="B34:B46">M34</f>
        <v>96</v>
      </c>
      <c r="C34" s="26">
        <f aca="true" t="shared" si="14" ref="C34:C46">N34</f>
        <v>98</v>
      </c>
      <c r="D34">
        <f aca="true" t="shared" si="15" ref="D34:F39">S34</f>
        <v>7</v>
      </c>
      <c r="E34">
        <f t="shared" si="15"/>
        <v>7</v>
      </c>
      <c r="F34">
        <f t="shared" si="15"/>
        <v>7</v>
      </c>
      <c r="G34" s="2">
        <f aca="true" t="shared" si="16" ref="G34:G39">(O34+P34)/60</f>
        <v>93.71666666666667</v>
      </c>
      <c r="H34" s="2">
        <f aca="true" t="shared" si="17" ref="H34:H39">O34/60</f>
        <v>89.46666666666667</v>
      </c>
      <c r="I34" s="2">
        <f aca="true" t="shared" si="18" ref="I34:I39">Q34+R34</f>
        <v>1390.1</v>
      </c>
      <c r="J34" s="2">
        <f aca="true" t="shared" si="19" ref="J34:J39">Q34</f>
        <v>1221.5</v>
      </c>
      <c r="K34" s="18">
        <v>26.2</v>
      </c>
      <c r="L34" s="17" t="s">
        <v>46</v>
      </c>
      <c r="M34">
        <v>96</v>
      </c>
      <c r="N34">
        <v>98</v>
      </c>
      <c r="O34">
        <v>5368</v>
      </c>
      <c r="P34">
        <v>255</v>
      </c>
      <c r="Q34">
        <v>1221.5</v>
      </c>
      <c r="R34">
        <v>168.6</v>
      </c>
      <c r="S34" s="82">
        <f>5+2</f>
        <v>7</v>
      </c>
      <c r="T34" s="82">
        <f>5+2</f>
        <v>7</v>
      </c>
      <c r="U34" s="82">
        <f>5+2</f>
        <v>7</v>
      </c>
    </row>
    <row r="35" spans="1:21" ht="12.75">
      <c r="A35" s="33">
        <v>38249</v>
      </c>
      <c r="B35" s="10">
        <f t="shared" si="13"/>
        <v>125</v>
      </c>
      <c r="C35" s="26">
        <f t="shared" si="14"/>
        <v>91</v>
      </c>
      <c r="D35">
        <f t="shared" si="15"/>
        <v>6</v>
      </c>
      <c r="E35">
        <f t="shared" si="15"/>
        <v>9</v>
      </c>
      <c r="F35">
        <f t="shared" si="15"/>
        <v>9</v>
      </c>
      <c r="G35" s="2">
        <f t="shared" si="16"/>
        <v>108.65</v>
      </c>
      <c r="H35" s="2">
        <f t="shared" si="17"/>
        <v>103.25</v>
      </c>
      <c r="I35" s="2">
        <f t="shared" si="18"/>
        <v>1631.6000000000001</v>
      </c>
      <c r="J35" s="2">
        <f t="shared" si="19"/>
        <v>1461.4</v>
      </c>
      <c r="K35" s="11">
        <v>23.5</v>
      </c>
      <c r="L35" s="17" t="s">
        <v>47</v>
      </c>
      <c r="M35">
        <v>125</v>
      </c>
      <c r="N35">
        <v>91</v>
      </c>
      <c r="O35">
        <v>6195</v>
      </c>
      <c r="P35">
        <v>324</v>
      </c>
      <c r="Q35">
        <v>1461.4</v>
      </c>
      <c r="R35">
        <v>170.2</v>
      </c>
      <c r="S35" s="82">
        <v>6</v>
      </c>
      <c r="T35" s="82">
        <v>9</v>
      </c>
      <c r="U35" s="82">
        <v>9</v>
      </c>
    </row>
    <row r="36" spans="1:21" ht="12.75">
      <c r="A36" s="33">
        <v>38249</v>
      </c>
      <c r="B36" s="10">
        <f t="shared" si="13"/>
        <v>130</v>
      </c>
      <c r="C36" s="26">
        <f t="shared" si="14"/>
        <v>91</v>
      </c>
      <c r="D36">
        <f t="shared" si="15"/>
        <v>3</v>
      </c>
      <c r="E36">
        <f t="shared" si="15"/>
        <v>3</v>
      </c>
      <c r="F36">
        <f t="shared" si="15"/>
        <v>3</v>
      </c>
      <c r="G36" s="2">
        <f t="shared" si="16"/>
        <v>45.31666666666667</v>
      </c>
      <c r="H36" s="2">
        <f t="shared" si="17"/>
        <v>42.833333333333336</v>
      </c>
      <c r="I36" s="2">
        <f t="shared" si="18"/>
        <v>727.1</v>
      </c>
      <c r="J36" s="2">
        <f t="shared" si="19"/>
        <v>660.5</v>
      </c>
      <c r="K36" s="85">
        <v>23.3</v>
      </c>
      <c r="L36" s="17" t="s">
        <v>49</v>
      </c>
      <c r="M36">
        <v>130</v>
      </c>
      <c r="N36">
        <v>91</v>
      </c>
      <c r="O36">
        <v>2570</v>
      </c>
      <c r="P36">
        <v>149</v>
      </c>
      <c r="Q36">
        <v>660.5</v>
      </c>
      <c r="R36">
        <v>66.6</v>
      </c>
      <c r="S36" s="82">
        <v>3</v>
      </c>
      <c r="T36" s="82">
        <v>3</v>
      </c>
      <c r="U36" s="82">
        <v>3</v>
      </c>
    </row>
    <row r="37" spans="1:21" ht="12.75">
      <c r="A37" s="33">
        <v>38249</v>
      </c>
      <c r="B37" s="10">
        <f t="shared" si="13"/>
        <v>167</v>
      </c>
      <c r="C37" s="26">
        <f t="shared" si="14"/>
        <v>98</v>
      </c>
      <c r="D37">
        <f t="shared" si="15"/>
        <v>3</v>
      </c>
      <c r="E37">
        <f t="shared" si="15"/>
        <v>3</v>
      </c>
      <c r="F37">
        <f t="shared" si="15"/>
        <v>3</v>
      </c>
      <c r="G37" s="2">
        <f t="shared" si="16"/>
        <v>55.983333333333334</v>
      </c>
      <c r="H37" s="2">
        <f t="shared" si="17"/>
        <v>52.06666666666667</v>
      </c>
      <c r="I37" s="2">
        <f t="shared" si="18"/>
        <v>913.1</v>
      </c>
      <c r="J37" s="2">
        <f t="shared" si="19"/>
        <v>757.1</v>
      </c>
      <c r="K37" s="11">
        <v>21.4</v>
      </c>
      <c r="L37" s="17" t="s">
        <v>50</v>
      </c>
      <c r="M37">
        <v>167</v>
      </c>
      <c r="N37">
        <v>98</v>
      </c>
      <c r="O37">
        <v>3124</v>
      </c>
      <c r="P37">
        <v>235</v>
      </c>
      <c r="Q37">
        <v>757.1</v>
      </c>
      <c r="R37">
        <v>156</v>
      </c>
      <c r="S37" s="82">
        <v>3</v>
      </c>
      <c r="T37" s="82">
        <v>3</v>
      </c>
      <c r="U37" s="82">
        <v>3</v>
      </c>
    </row>
    <row r="38" spans="1:21" ht="12.75">
      <c r="A38" s="33">
        <v>38249</v>
      </c>
      <c r="B38" s="10">
        <f t="shared" si="13"/>
        <v>205</v>
      </c>
      <c r="C38" s="26">
        <f t="shared" si="14"/>
        <v>91</v>
      </c>
      <c r="D38">
        <f t="shared" si="15"/>
        <v>4</v>
      </c>
      <c r="E38">
        <f t="shared" si="15"/>
        <v>4</v>
      </c>
      <c r="F38">
        <f t="shared" si="15"/>
        <v>4</v>
      </c>
      <c r="G38" s="2">
        <f t="shared" si="16"/>
        <v>72.66666666666667</v>
      </c>
      <c r="H38" s="2">
        <f t="shared" si="17"/>
        <v>70.23333333333333</v>
      </c>
      <c r="I38" s="2">
        <f t="shared" si="18"/>
        <v>1080.5</v>
      </c>
      <c r="J38" s="2">
        <f t="shared" si="19"/>
        <v>1001.7</v>
      </c>
      <c r="K38" s="18">
        <v>28.35</v>
      </c>
      <c r="L38" s="17" t="s">
        <v>52</v>
      </c>
      <c r="M38">
        <v>205</v>
      </c>
      <c r="N38">
        <v>91</v>
      </c>
      <c r="O38">
        <v>4214</v>
      </c>
      <c r="P38">
        <v>146</v>
      </c>
      <c r="Q38">
        <v>1001.7</v>
      </c>
      <c r="R38">
        <v>78.8</v>
      </c>
      <c r="S38" s="82">
        <v>4</v>
      </c>
      <c r="T38" s="82">
        <v>4</v>
      </c>
      <c r="U38" s="82">
        <v>4</v>
      </c>
    </row>
    <row r="39" spans="1:21" ht="12.75">
      <c r="A39" s="33">
        <v>38249</v>
      </c>
      <c r="B39" s="10">
        <f t="shared" si="13"/>
        <v>218</v>
      </c>
      <c r="C39" s="26">
        <f t="shared" si="14"/>
        <v>94</v>
      </c>
      <c r="D39">
        <f t="shared" si="15"/>
        <v>2</v>
      </c>
      <c r="E39">
        <f t="shared" si="15"/>
        <v>2</v>
      </c>
      <c r="F39">
        <f t="shared" si="15"/>
        <v>2</v>
      </c>
      <c r="G39" s="2">
        <f t="shared" si="16"/>
        <v>26.716666666666665</v>
      </c>
      <c r="H39" s="2">
        <f t="shared" si="17"/>
        <v>24.883333333333333</v>
      </c>
      <c r="I39" s="2">
        <f t="shared" si="18"/>
        <v>390.3</v>
      </c>
      <c r="J39" s="2">
        <f t="shared" si="19"/>
        <v>340.1</v>
      </c>
      <c r="K39" s="18">
        <f>17.9/2</f>
        <v>8.95</v>
      </c>
      <c r="L39" s="17" t="s">
        <v>54</v>
      </c>
      <c r="M39">
        <v>218</v>
      </c>
      <c r="N39">
        <v>94</v>
      </c>
      <c r="O39">
        <v>1493</v>
      </c>
      <c r="P39">
        <v>110</v>
      </c>
      <c r="Q39">
        <v>340.1</v>
      </c>
      <c r="R39">
        <v>50.2</v>
      </c>
      <c r="S39" s="82">
        <v>2</v>
      </c>
      <c r="T39" s="82">
        <v>2</v>
      </c>
      <c r="U39" s="82">
        <v>2</v>
      </c>
    </row>
    <row r="40" spans="1:21" ht="12.75">
      <c r="A40" s="33">
        <v>38249</v>
      </c>
      <c r="B40" s="10">
        <f t="shared" si="13"/>
        <v>232</v>
      </c>
      <c r="C40" s="26">
        <f t="shared" si="14"/>
        <v>91</v>
      </c>
      <c r="D40">
        <f aca="true" t="shared" si="20" ref="D40:F46">S40</f>
        <v>6</v>
      </c>
      <c r="E40">
        <f t="shared" si="20"/>
        <v>7</v>
      </c>
      <c r="F40">
        <f t="shared" si="20"/>
        <v>7</v>
      </c>
      <c r="G40" s="2">
        <f aca="true" t="shared" si="21" ref="G40:G46">(O40+P40)/60</f>
        <v>104.5</v>
      </c>
      <c r="H40" s="2">
        <f aca="true" t="shared" si="22" ref="H40:H46">O40/60</f>
        <v>98.33333333333333</v>
      </c>
      <c r="I40" s="2">
        <f aca="true" t="shared" si="23" ref="I40:I46">Q40+R40</f>
        <v>1699.4</v>
      </c>
      <c r="J40" s="2">
        <f aca="true" t="shared" si="24" ref="J40:J46">Q40</f>
        <v>1495.4</v>
      </c>
      <c r="K40" s="18">
        <v>24.8</v>
      </c>
      <c r="L40" s="17" t="s">
        <v>56</v>
      </c>
      <c r="M40">
        <v>232</v>
      </c>
      <c r="N40">
        <v>91</v>
      </c>
      <c r="O40">
        <v>5900</v>
      </c>
      <c r="P40">
        <v>370</v>
      </c>
      <c r="Q40">
        <v>1495.4</v>
      </c>
      <c r="R40">
        <v>204</v>
      </c>
      <c r="S40" s="82">
        <v>6</v>
      </c>
      <c r="T40" s="82">
        <v>7</v>
      </c>
      <c r="U40" s="82">
        <v>7</v>
      </c>
    </row>
    <row r="41" spans="1:21" ht="12.75">
      <c r="A41" s="33">
        <v>38249</v>
      </c>
      <c r="B41" s="10">
        <f t="shared" si="13"/>
        <v>254</v>
      </c>
      <c r="C41" s="26">
        <f t="shared" si="14"/>
        <v>91</v>
      </c>
      <c r="D41">
        <f t="shared" si="20"/>
        <v>3</v>
      </c>
      <c r="E41">
        <f t="shared" si="20"/>
        <v>3</v>
      </c>
      <c r="F41">
        <f t="shared" si="20"/>
        <v>3</v>
      </c>
      <c r="G41" s="2">
        <f t="shared" si="21"/>
        <v>41.233333333333334</v>
      </c>
      <c r="H41" s="2">
        <f t="shared" si="22"/>
        <v>39.25</v>
      </c>
      <c r="I41" s="2">
        <f t="shared" si="23"/>
        <v>518.6</v>
      </c>
      <c r="J41" s="2">
        <f t="shared" si="24"/>
        <v>458.7</v>
      </c>
      <c r="K41" s="18">
        <v>17</v>
      </c>
      <c r="L41" s="17" t="s">
        <v>57</v>
      </c>
      <c r="M41">
        <v>254</v>
      </c>
      <c r="N41">
        <v>91</v>
      </c>
      <c r="O41">
        <v>2355</v>
      </c>
      <c r="P41">
        <v>119</v>
      </c>
      <c r="Q41">
        <v>458.7</v>
      </c>
      <c r="R41">
        <v>59.9</v>
      </c>
      <c r="S41" s="82">
        <v>3</v>
      </c>
      <c r="T41" s="82">
        <v>3</v>
      </c>
      <c r="U41" s="82">
        <v>3</v>
      </c>
    </row>
    <row r="42" spans="1:21" ht="12.75">
      <c r="A42" s="33">
        <v>38249</v>
      </c>
      <c r="B42" s="10">
        <f t="shared" si="13"/>
        <v>256</v>
      </c>
      <c r="C42" s="26">
        <f t="shared" si="14"/>
        <v>91</v>
      </c>
      <c r="D42">
        <f t="shared" si="20"/>
        <v>3</v>
      </c>
      <c r="E42">
        <f>T42</f>
        <v>3</v>
      </c>
      <c r="F42">
        <f>U42</f>
        <v>3</v>
      </c>
      <c r="G42" s="2">
        <f t="shared" si="21"/>
        <v>60.31666666666667</v>
      </c>
      <c r="H42" s="2">
        <f t="shared" si="22"/>
        <v>55.833333333333336</v>
      </c>
      <c r="I42" s="2">
        <f t="shared" si="23"/>
        <v>925.1999999999999</v>
      </c>
      <c r="J42" s="2">
        <f t="shared" si="24"/>
        <v>780.3</v>
      </c>
      <c r="K42" s="18">
        <v>23</v>
      </c>
      <c r="L42" s="17" t="s">
        <v>58</v>
      </c>
      <c r="M42">
        <v>256</v>
      </c>
      <c r="N42">
        <v>91</v>
      </c>
      <c r="O42">
        <v>3350</v>
      </c>
      <c r="P42">
        <v>269</v>
      </c>
      <c r="Q42">
        <v>780.3</v>
      </c>
      <c r="R42">
        <v>144.9</v>
      </c>
      <c r="S42" s="82">
        <v>3</v>
      </c>
      <c r="T42" s="82">
        <v>3</v>
      </c>
      <c r="U42" s="82">
        <v>3</v>
      </c>
    </row>
    <row r="43" spans="1:21" ht="12.75">
      <c r="A43" s="33">
        <v>38249</v>
      </c>
      <c r="B43" s="10">
        <f t="shared" si="13"/>
        <v>266</v>
      </c>
      <c r="C43" s="26">
        <f t="shared" si="14"/>
        <v>91</v>
      </c>
      <c r="D43">
        <f t="shared" si="20"/>
        <v>5</v>
      </c>
      <c r="E43">
        <f t="shared" si="20"/>
        <v>5</v>
      </c>
      <c r="F43">
        <f t="shared" si="20"/>
        <v>5</v>
      </c>
      <c r="G43" s="2">
        <f t="shared" si="21"/>
        <v>78.13333333333334</v>
      </c>
      <c r="H43" s="2">
        <f t="shared" si="22"/>
        <v>69.76666666666667</v>
      </c>
      <c r="I43" s="2">
        <f t="shared" si="23"/>
        <v>1233.6000000000001</v>
      </c>
      <c r="J43" s="2">
        <f t="shared" si="24"/>
        <v>992.2</v>
      </c>
      <c r="K43" s="11">
        <v>22.4</v>
      </c>
      <c r="L43" s="17" t="s">
        <v>59</v>
      </c>
      <c r="M43">
        <v>266</v>
      </c>
      <c r="N43">
        <v>91</v>
      </c>
      <c r="O43">
        <v>4186</v>
      </c>
      <c r="P43">
        <v>502</v>
      </c>
      <c r="Q43">
        <v>992.2</v>
      </c>
      <c r="R43">
        <v>241.4</v>
      </c>
      <c r="S43" s="82">
        <v>5</v>
      </c>
      <c r="T43" s="82">
        <v>5</v>
      </c>
      <c r="U43" s="82">
        <v>5</v>
      </c>
    </row>
    <row r="44" spans="1:21" ht="12.75">
      <c r="A44" s="33">
        <v>38249</v>
      </c>
      <c r="B44" s="10">
        <f t="shared" si="13"/>
        <v>270</v>
      </c>
      <c r="C44" s="26">
        <f t="shared" si="14"/>
        <v>91</v>
      </c>
      <c r="D44">
        <f t="shared" si="20"/>
        <v>4</v>
      </c>
      <c r="E44">
        <f t="shared" si="20"/>
        <v>4</v>
      </c>
      <c r="F44">
        <f t="shared" si="20"/>
        <v>4</v>
      </c>
      <c r="G44" s="2">
        <f t="shared" si="21"/>
        <v>56.53333333333333</v>
      </c>
      <c r="H44" s="2">
        <f t="shared" si="22"/>
        <v>52.61666666666667</v>
      </c>
      <c r="I44" s="2">
        <f t="shared" si="23"/>
        <v>802.5999999999999</v>
      </c>
      <c r="J44" s="2">
        <f t="shared" si="24"/>
        <v>652.3</v>
      </c>
      <c r="K44" s="18">
        <v>23.9</v>
      </c>
      <c r="L44" s="17" t="s">
        <v>60</v>
      </c>
      <c r="M44">
        <v>270</v>
      </c>
      <c r="N44">
        <v>91</v>
      </c>
      <c r="O44">
        <v>3157</v>
      </c>
      <c r="P44">
        <v>235</v>
      </c>
      <c r="Q44">
        <v>652.3</v>
      </c>
      <c r="R44">
        <v>150.3</v>
      </c>
      <c r="S44" s="82">
        <v>4</v>
      </c>
      <c r="T44" s="82">
        <v>4</v>
      </c>
      <c r="U44" s="82">
        <v>4</v>
      </c>
    </row>
    <row r="45" spans="1:21" ht="12.75">
      <c r="A45" s="33">
        <v>38249</v>
      </c>
      <c r="B45" s="10">
        <f t="shared" si="13"/>
        <v>603</v>
      </c>
      <c r="C45" s="26">
        <f t="shared" si="14"/>
        <v>94</v>
      </c>
      <c r="D45">
        <f t="shared" si="20"/>
        <v>5</v>
      </c>
      <c r="E45">
        <f t="shared" si="20"/>
        <v>7</v>
      </c>
      <c r="F45">
        <f t="shared" si="20"/>
        <v>7</v>
      </c>
      <c r="G45" s="2">
        <f t="shared" si="21"/>
        <v>96.5</v>
      </c>
      <c r="H45" s="2">
        <f t="shared" si="22"/>
        <v>91.83333333333333</v>
      </c>
      <c r="I45" s="2">
        <f t="shared" si="23"/>
        <v>1095.6</v>
      </c>
      <c r="J45" s="2">
        <f t="shared" si="24"/>
        <v>978.6</v>
      </c>
      <c r="K45" s="18">
        <f>23.3/2</f>
        <v>11.65</v>
      </c>
      <c r="L45" s="17" t="s">
        <v>61</v>
      </c>
      <c r="M45">
        <v>603</v>
      </c>
      <c r="N45">
        <v>94</v>
      </c>
      <c r="O45">
        <v>5510</v>
      </c>
      <c r="P45">
        <v>280</v>
      </c>
      <c r="Q45">
        <v>978.6</v>
      </c>
      <c r="R45">
        <v>117</v>
      </c>
      <c r="S45" s="82">
        <v>5</v>
      </c>
      <c r="T45" s="82">
        <v>7</v>
      </c>
      <c r="U45" s="82">
        <v>7</v>
      </c>
    </row>
    <row r="46" spans="1:21" ht="12.75">
      <c r="A46" s="33">
        <v>38249</v>
      </c>
      <c r="B46" s="10">
        <f t="shared" si="13"/>
        <v>605</v>
      </c>
      <c r="C46" s="26">
        <f t="shared" si="14"/>
        <v>94</v>
      </c>
      <c r="D46">
        <f t="shared" si="20"/>
        <v>2</v>
      </c>
      <c r="E46">
        <f t="shared" si="20"/>
        <v>2</v>
      </c>
      <c r="F46">
        <f t="shared" si="20"/>
        <v>2</v>
      </c>
      <c r="G46" s="2">
        <f t="shared" si="21"/>
        <v>27.2</v>
      </c>
      <c r="H46" s="2">
        <f t="shared" si="22"/>
        <v>26.666666666666668</v>
      </c>
      <c r="I46" s="2">
        <f t="shared" si="23"/>
        <v>294.90000000000003</v>
      </c>
      <c r="J46" s="2">
        <f t="shared" si="24"/>
        <v>280.8</v>
      </c>
      <c r="K46" s="18">
        <v>5.2</v>
      </c>
      <c r="L46" s="17" t="s">
        <v>62</v>
      </c>
      <c r="M46">
        <v>605</v>
      </c>
      <c r="N46">
        <v>94</v>
      </c>
      <c r="O46">
        <v>1600</v>
      </c>
      <c r="P46">
        <v>32</v>
      </c>
      <c r="Q46">
        <v>280.8</v>
      </c>
      <c r="R46">
        <v>14.1</v>
      </c>
      <c r="S46" s="82">
        <v>2</v>
      </c>
      <c r="T46" s="82">
        <v>2</v>
      </c>
      <c r="U46" s="82">
        <v>2</v>
      </c>
    </row>
    <row r="47" spans="3:21" ht="19.5" customHeight="1">
      <c r="C47" s="15" t="s">
        <v>66</v>
      </c>
      <c r="D47" s="1">
        <f aca="true" t="shared" si="25" ref="D47:J47">SUM(D34:D46)</f>
        <v>53</v>
      </c>
      <c r="E47" s="1">
        <f t="shared" si="25"/>
        <v>59</v>
      </c>
      <c r="F47" s="1">
        <f t="shared" si="25"/>
        <v>59</v>
      </c>
      <c r="G47" s="3">
        <f t="shared" si="25"/>
        <v>867.4666666666667</v>
      </c>
      <c r="H47" s="3">
        <f t="shared" si="25"/>
        <v>817.0333333333333</v>
      </c>
      <c r="I47" s="3">
        <f t="shared" si="25"/>
        <v>12702.600000000002</v>
      </c>
      <c r="J47" s="3">
        <f t="shared" si="25"/>
        <v>11080.6</v>
      </c>
      <c r="M47" s="10" t="s">
        <v>67</v>
      </c>
      <c r="N47" s="9" t="s">
        <v>16</v>
      </c>
      <c r="O47">
        <f aca="true" t="shared" si="26" ref="O47:U47">SUM(O34:O46)</f>
        <v>49022</v>
      </c>
      <c r="P47">
        <f t="shared" si="26"/>
        <v>3026</v>
      </c>
      <c r="Q47">
        <f t="shared" si="26"/>
        <v>11080.6</v>
      </c>
      <c r="R47">
        <f t="shared" si="26"/>
        <v>1622</v>
      </c>
      <c r="S47" s="82">
        <f t="shared" si="26"/>
        <v>53</v>
      </c>
      <c r="T47" s="82">
        <f t="shared" si="26"/>
        <v>59</v>
      </c>
      <c r="U47" s="82">
        <f t="shared" si="26"/>
        <v>59</v>
      </c>
    </row>
    <row r="48" spans="15:16" ht="12.75" customHeight="1">
      <c r="O48">
        <f>O47/60</f>
        <v>817.0333333333333</v>
      </c>
      <c r="P48">
        <f>P47/60</f>
        <v>50.43333333333333</v>
      </c>
    </row>
    <row r="49" spans="3:20" ht="12.75" customHeight="1">
      <c r="C49" s="15"/>
      <c r="D49" s="1"/>
      <c r="E49" s="1"/>
      <c r="F49" s="1"/>
      <c r="I49" s="6" t="s">
        <v>16</v>
      </c>
      <c r="J49" s="6" t="s">
        <v>68</v>
      </c>
      <c r="M49" s="10"/>
      <c r="N49" s="9"/>
      <c r="P49">
        <f>O48+P48</f>
        <v>867.4666666666666</v>
      </c>
      <c r="T49" s="13" t="s">
        <v>78</v>
      </c>
    </row>
    <row r="50" spans="3:21" ht="12.75" customHeight="1">
      <c r="C50" s="15"/>
      <c r="H50" s="13" t="s">
        <v>16</v>
      </c>
      <c r="I50" s="13" t="s">
        <v>69</v>
      </c>
      <c r="J50" s="13" t="s">
        <v>70</v>
      </c>
      <c r="K50" s="13" t="s">
        <v>66</v>
      </c>
      <c r="M50" s="10"/>
      <c r="N50" s="9"/>
      <c r="S50">
        <f>60*6</f>
        <v>360</v>
      </c>
      <c r="T50">
        <f>60*12</f>
        <v>720</v>
      </c>
      <c r="U50">
        <f>15*60</f>
        <v>900</v>
      </c>
    </row>
    <row r="51" spans="2:21" ht="10.5" customHeight="1">
      <c r="B51" s="12" t="s">
        <v>29</v>
      </c>
      <c r="C51" s="13">
        <v>91</v>
      </c>
      <c r="D51" s="6" t="s">
        <v>71</v>
      </c>
      <c r="I51" s="13">
        <v>39</v>
      </c>
      <c r="J51" s="13">
        <v>0</v>
      </c>
      <c r="K51" s="13">
        <f>J51+I51</f>
        <v>39</v>
      </c>
      <c r="M51" s="10" t="s">
        <v>16</v>
      </c>
      <c r="N51" s="9" t="s">
        <v>16</v>
      </c>
      <c r="S51">
        <f>9*60</f>
        <v>540</v>
      </c>
      <c r="U51">
        <f>18*60</f>
        <v>1080</v>
      </c>
    </row>
    <row r="52" spans="2:14" ht="10.5" customHeight="1">
      <c r="B52" s="12" t="s">
        <v>29</v>
      </c>
      <c r="C52" s="13">
        <v>93</v>
      </c>
      <c r="D52" s="81" t="s">
        <v>72</v>
      </c>
      <c r="E52" s="82"/>
      <c r="F52" s="82"/>
      <c r="G52" s="82"/>
      <c r="H52" s="82"/>
      <c r="I52" s="13">
        <v>0</v>
      </c>
      <c r="J52" s="13">
        <v>0</v>
      </c>
      <c r="K52" s="13">
        <f>J52+I52</f>
        <v>0</v>
      </c>
      <c r="M52" s="10"/>
      <c r="N52" s="9"/>
    </row>
    <row r="53" spans="2:11" ht="10.5" customHeight="1">
      <c r="B53" s="12" t="s">
        <v>29</v>
      </c>
      <c r="C53" s="13">
        <v>94</v>
      </c>
      <c r="D53" s="6" t="s">
        <v>73</v>
      </c>
      <c r="I53" s="13">
        <v>11</v>
      </c>
      <c r="J53" s="13">
        <v>0</v>
      </c>
      <c r="K53" s="13">
        <f>J53+I53</f>
        <v>11</v>
      </c>
    </row>
    <row r="54" spans="2:11" ht="10.5" customHeight="1">
      <c r="B54" s="12" t="s">
        <v>29</v>
      </c>
      <c r="C54" s="13">
        <v>97</v>
      </c>
      <c r="D54" s="28" t="s">
        <v>74</v>
      </c>
      <c r="I54" s="27">
        <v>0</v>
      </c>
      <c r="J54" s="27">
        <v>0</v>
      </c>
      <c r="K54" s="13">
        <f>J54+I54</f>
        <v>0</v>
      </c>
    </row>
    <row r="55" spans="2:11" ht="10.5" customHeight="1">
      <c r="B55" s="12" t="s">
        <v>29</v>
      </c>
      <c r="C55" s="13">
        <v>98</v>
      </c>
      <c r="D55" s="81" t="s">
        <v>75</v>
      </c>
      <c r="E55" s="82"/>
      <c r="F55" s="82"/>
      <c r="G55" s="82"/>
      <c r="H55" s="82"/>
      <c r="I55" s="27">
        <v>10</v>
      </c>
      <c r="J55" s="27">
        <v>0</v>
      </c>
      <c r="K55" s="13">
        <f>J55+I55</f>
        <v>10</v>
      </c>
    </row>
    <row r="57" spans="1:12" ht="14.25">
      <c r="A57" s="32" t="s">
        <v>79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</row>
    <row r="58" spans="1:21" ht="26.25" customHeight="1">
      <c r="A58" s="25" t="s">
        <v>27</v>
      </c>
      <c r="B58" s="19" t="s">
        <v>28</v>
      </c>
      <c r="C58" s="20" t="s">
        <v>29</v>
      </c>
      <c r="D58" s="24" t="s">
        <v>30</v>
      </c>
      <c r="E58" s="21" t="s">
        <v>31</v>
      </c>
      <c r="F58" s="24" t="s">
        <v>32</v>
      </c>
      <c r="G58" s="16" t="s">
        <v>33</v>
      </c>
      <c r="H58" s="16" t="s">
        <v>34</v>
      </c>
      <c r="I58" s="16" t="s">
        <v>35</v>
      </c>
      <c r="J58" s="16" t="s">
        <v>36</v>
      </c>
      <c r="K58" s="16" t="s">
        <v>37</v>
      </c>
      <c r="L58" s="5" t="s">
        <v>38</v>
      </c>
      <c r="M58" s="4" t="s">
        <v>80</v>
      </c>
      <c r="N58" s="23" t="s">
        <v>29</v>
      </c>
      <c r="O58" s="16" t="s">
        <v>40</v>
      </c>
      <c r="P58" s="16" t="s">
        <v>41</v>
      </c>
      <c r="Q58" s="16" t="s">
        <v>36</v>
      </c>
      <c r="R58" s="16" t="s">
        <v>42</v>
      </c>
      <c r="S58" s="21" t="s">
        <v>43</v>
      </c>
      <c r="T58" s="21" t="s">
        <v>31</v>
      </c>
      <c r="U58" s="21" t="s">
        <v>44</v>
      </c>
    </row>
    <row r="59" spans="1:21" ht="12.75">
      <c r="A59" s="33">
        <v>38249</v>
      </c>
      <c r="B59" s="10">
        <f aca="true" t="shared" si="27" ref="B59:B69">M59</f>
        <v>96</v>
      </c>
      <c r="C59" s="26">
        <f aca="true" t="shared" si="28" ref="C59:C69">N59</f>
        <v>98</v>
      </c>
      <c r="D59">
        <f aca="true" t="shared" si="29" ref="D59:D69">S59</f>
        <v>4</v>
      </c>
      <c r="E59">
        <f aca="true" t="shared" si="30" ref="E59:E69">T59</f>
        <v>4</v>
      </c>
      <c r="F59">
        <f aca="true" t="shared" si="31" ref="F59:F69">U59</f>
        <v>4</v>
      </c>
      <c r="G59" s="2">
        <f aca="true" t="shared" si="32" ref="G59:G65">(O59+P59)/60</f>
        <v>64.2</v>
      </c>
      <c r="H59" s="2">
        <f aca="true" t="shared" si="33" ref="H59:H65">O59/60</f>
        <v>61.38333333333333</v>
      </c>
      <c r="I59" s="2">
        <f aca="true" t="shared" si="34" ref="I59:I65">Q59+R59</f>
        <v>997.6999999999999</v>
      </c>
      <c r="J59" s="2">
        <f aca="true" t="shared" si="35" ref="J59:J65">Q59</f>
        <v>891.9</v>
      </c>
      <c r="K59" s="18">
        <v>26.2</v>
      </c>
      <c r="L59" s="17" t="s">
        <v>46</v>
      </c>
      <c r="M59">
        <v>96</v>
      </c>
      <c r="N59">
        <v>98</v>
      </c>
      <c r="O59">
        <v>3683</v>
      </c>
      <c r="P59">
        <v>169</v>
      </c>
      <c r="Q59">
        <v>891.9</v>
      </c>
      <c r="R59">
        <v>105.8</v>
      </c>
      <c r="S59" s="82">
        <v>4</v>
      </c>
      <c r="T59" s="82">
        <v>4</v>
      </c>
      <c r="U59" s="82">
        <v>4</v>
      </c>
    </row>
    <row r="60" spans="1:21" ht="12.75">
      <c r="A60" s="33">
        <v>38249</v>
      </c>
      <c r="B60" s="10">
        <f t="shared" si="27"/>
        <v>125</v>
      </c>
      <c r="C60" s="26">
        <f t="shared" si="28"/>
        <v>91</v>
      </c>
      <c r="D60">
        <f t="shared" si="29"/>
        <v>3</v>
      </c>
      <c r="E60">
        <f t="shared" si="30"/>
        <v>3</v>
      </c>
      <c r="F60">
        <f t="shared" si="31"/>
        <v>3</v>
      </c>
      <c r="G60" s="2">
        <f t="shared" si="32"/>
        <v>54.6</v>
      </c>
      <c r="H60" s="2">
        <f t="shared" si="33"/>
        <v>52.416666666666664</v>
      </c>
      <c r="I60" s="2">
        <f t="shared" si="34"/>
        <v>874.1</v>
      </c>
      <c r="J60" s="2">
        <f t="shared" si="35"/>
        <v>809</v>
      </c>
      <c r="K60" s="11">
        <v>23.5</v>
      </c>
      <c r="L60" s="17" t="s">
        <v>47</v>
      </c>
      <c r="M60">
        <v>125</v>
      </c>
      <c r="N60">
        <v>91</v>
      </c>
      <c r="O60">
        <v>3145</v>
      </c>
      <c r="P60">
        <v>131</v>
      </c>
      <c r="Q60">
        <v>809</v>
      </c>
      <c r="R60">
        <v>65.1</v>
      </c>
      <c r="S60" s="82">
        <v>3</v>
      </c>
      <c r="T60" s="82">
        <v>3</v>
      </c>
      <c r="U60" s="82">
        <v>3</v>
      </c>
    </row>
    <row r="61" spans="1:21" ht="12.75">
      <c r="A61" s="33">
        <v>38249</v>
      </c>
      <c r="B61" s="10">
        <f t="shared" si="27"/>
        <v>130</v>
      </c>
      <c r="C61" s="26">
        <f t="shared" si="28"/>
        <v>91</v>
      </c>
      <c r="D61">
        <f t="shared" si="29"/>
        <v>3</v>
      </c>
      <c r="E61">
        <f t="shared" si="30"/>
        <v>3</v>
      </c>
      <c r="F61">
        <f t="shared" si="31"/>
        <v>3</v>
      </c>
      <c r="G61" s="2">
        <f t="shared" si="32"/>
        <v>45.36666666666667</v>
      </c>
      <c r="H61" s="2">
        <f t="shared" si="33"/>
        <v>42.88333333333333</v>
      </c>
      <c r="I61" s="2">
        <f t="shared" si="34"/>
        <v>727.1</v>
      </c>
      <c r="J61" s="2">
        <f t="shared" si="35"/>
        <v>660.5</v>
      </c>
      <c r="K61" s="85">
        <v>23.3</v>
      </c>
      <c r="L61" s="17" t="s">
        <v>49</v>
      </c>
      <c r="M61">
        <v>130</v>
      </c>
      <c r="N61">
        <v>91</v>
      </c>
      <c r="O61">
        <v>2573</v>
      </c>
      <c r="P61">
        <v>149</v>
      </c>
      <c r="Q61">
        <v>660.5</v>
      </c>
      <c r="R61">
        <v>66.6</v>
      </c>
      <c r="S61" s="82">
        <v>3</v>
      </c>
      <c r="T61" s="82">
        <v>3</v>
      </c>
      <c r="U61" s="82">
        <v>3</v>
      </c>
    </row>
    <row r="62" spans="1:21" ht="12.75">
      <c r="A62" s="33">
        <v>38249</v>
      </c>
      <c r="B62" s="10">
        <f t="shared" si="27"/>
        <v>167</v>
      </c>
      <c r="C62" s="26">
        <f t="shared" si="28"/>
        <v>98</v>
      </c>
      <c r="D62">
        <f t="shared" si="29"/>
        <v>3</v>
      </c>
      <c r="E62">
        <f t="shared" si="30"/>
        <v>3</v>
      </c>
      <c r="F62">
        <f t="shared" si="31"/>
        <v>3</v>
      </c>
      <c r="G62" s="2">
        <f t="shared" si="32"/>
        <v>55.983333333333334</v>
      </c>
      <c r="H62" s="2">
        <f t="shared" si="33"/>
        <v>52.06666666666667</v>
      </c>
      <c r="I62" s="2">
        <f t="shared" si="34"/>
        <v>913.1</v>
      </c>
      <c r="J62" s="2">
        <f t="shared" si="35"/>
        <v>757.1</v>
      </c>
      <c r="K62" s="11">
        <v>21.4</v>
      </c>
      <c r="L62" s="17" t="s">
        <v>50</v>
      </c>
      <c r="M62">
        <v>167</v>
      </c>
      <c r="N62">
        <v>98</v>
      </c>
      <c r="O62">
        <v>3124</v>
      </c>
      <c r="P62">
        <v>235</v>
      </c>
      <c r="Q62">
        <v>757.1</v>
      </c>
      <c r="R62">
        <v>156</v>
      </c>
      <c r="S62" s="82">
        <v>3</v>
      </c>
      <c r="T62" s="82">
        <v>3</v>
      </c>
      <c r="U62" s="82">
        <v>3</v>
      </c>
    </row>
    <row r="63" spans="1:21" ht="12.75">
      <c r="A63" s="33">
        <v>38249</v>
      </c>
      <c r="B63" s="10">
        <f t="shared" si="27"/>
        <v>205</v>
      </c>
      <c r="C63" s="26">
        <f t="shared" si="28"/>
        <v>91</v>
      </c>
      <c r="D63">
        <f t="shared" si="29"/>
        <v>4</v>
      </c>
      <c r="E63">
        <f t="shared" si="30"/>
        <v>4</v>
      </c>
      <c r="F63">
        <f t="shared" si="31"/>
        <v>4</v>
      </c>
      <c r="G63" s="2">
        <f t="shared" si="32"/>
        <v>72.66666666666667</v>
      </c>
      <c r="H63" s="2">
        <f t="shared" si="33"/>
        <v>70.23333333333333</v>
      </c>
      <c r="I63" s="2">
        <f t="shared" si="34"/>
        <v>1080.5</v>
      </c>
      <c r="J63" s="2">
        <f t="shared" si="35"/>
        <v>1001.7</v>
      </c>
      <c r="K63" s="18">
        <v>28.35</v>
      </c>
      <c r="L63" s="17" t="s">
        <v>52</v>
      </c>
      <c r="M63">
        <v>205</v>
      </c>
      <c r="N63">
        <v>91</v>
      </c>
      <c r="O63">
        <v>4214</v>
      </c>
      <c r="P63">
        <v>146</v>
      </c>
      <c r="Q63">
        <v>1001.7</v>
      </c>
      <c r="R63">
        <v>78.8</v>
      </c>
      <c r="S63" s="82">
        <v>4</v>
      </c>
      <c r="T63" s="82">
        <v>4</v>
      </c>
      <c r="U63" s="82">
        <v>4</v>
      </c>
    </row>
    <row r="64" spans="1:21" ht="12.75">
      <c r="A64" s="33">
        <v>38249</v>
      </c>
      <c r="B64" s="10">
        <f t="shared" si="27"/>
        <v>218</v>
      </c>
      <c r="C64" s="26">
        <f t="shared" si="28"/>
        <v>94</v>
      </c>
      <c r="D64">
        <f t="shared" si="29"/>
        <v>2</v>
      </c>
      <c r="E64">
        <f t="shared" si="30"/>
        <v>2</v>
      </c>
      <c r="F64">
        <f t="shared" si="31"/>
        <v>2</v>
      </c>
      <c r="G64" s="2">
        <f t="shared" si="32"/>
        <v>26.716666666666665</v>
      </c>
      <c r="H64" s="2">
        <f t="shared" si="33"/>
        <v>24.883333333333333</v>
      </c>
      <c r="I64" s="2">
        <f t="shared" si="34"/>
        <v>390.3</v>
      </c>
      <c r="J64" s="2">
        <f t="shared" si="35"/>
        <v>340.1</v>
      </c>
      <c r="K64" s="18">
        <f>17.9/2</f>
        <v>8.95</v>
      </c>
      <c r="L64" s="17" t="s">
        <v>54</v>
      </c>
      <c r="M64">
        <v>218</v>
      </c>
      <c r="N64">
        <v>94</v>
      </c>
      <c r="O64">
        <v>1493</v>
      </c>
      <c r="P64">
        <v>110</v>
      </c>
      <c r="Q64">
        <v>340.1</v>
      </c>
      <c r="R64">
        <v>50.2</v>
      </c>
      <c r="S64" s="82">
        <v>2</v>
      </c>
      <c r="T64" s="82">
        <v>2</v>
      </c>
      <c r="U64" s="82">
        <v>2</v>
      </c>
    </row>
    <row r="65" spans="1:21" ht="12.75">
      <c r="A65" s="33">
        <v>38249</v>
      </c>
      <c r="B65" s="10">
        <f t="shared" si="27"/>
        <v>232</v>
      </c>
      <c r="C65" s="26">
        <f t="shared" si="28"/>
        <v>91</v>
      </c>
      <c r="D65">
        <f t="shared" si="29"/>
        <v>7</v>
      </c>
      <c r="E65">
        <f t="shared" si="30"/>
        <v>7</v>
      </c>
      <c r="F65">
        <f t="shared" si="31"/>
        <v>7</v>
      </c>
      <c r="G65" s="2">
        <f t="shared" si="32"/>
        <v>103.25</v>
      </c>
      <c r="H65" s="2">
        <f t="shared" si="33"/>
        <v>97.35</v>
      </c>
      <c r="I65" s="2">
        <f t="shared" si="34"/>
        <v>1677.6</v>
      </c>
      <c r="J65" s="2">
        <f t="shared" si="35"/>
        <v>1483.1</v>
      </c>
      <c r="K65" s="18">
        <v>24.8</v>
      </c>
      <c r="L65" s="17" t="s">
        <v>56</v>
      </c>
      <c r="M65">
        <v>232</v>
      </c>
      <c r="N65">
        <v>91</v>
      </c>
      <c r="O65">
        <v>5841</v>
      </c>
      <c r="P65">
        <v>354</v>
      </c>
      <c r="Q65">
        <v>1483.1</v>
      </c>
      <c r="R65">
        <v>194.5</v>
      </c>
      <c r="S65" s="82">
        <v>7</v>
      </c>
      <c r="T65" s="82">
        <v>7</v>
      </c>
      <c r="U65" s="82">
        <v>7</v>
      </c>
    </row>
    <row r="66" spans="1:21" ht="12.75">
      <c r="A66" s="33">
        <v>38249</v>
      </c>
      <c r="B66" s="83">
        <f t="shared" si="27"/>
        <v>256</v>
      </c>
      <c r="C66" s="31">
        <f t="shared" si="28"/>
        <v>91</v>
      </c>
      <c r="D66">
        <f t="shared" si="29"/>
        <v>3</v>
      </c>
      <c r="E66">
        <f t="shared" si="30"/>
        <v>3</v>
      </c>
      <c r="F66">
        <f t="shared" si="31"/>
        <v>3</v>
      </c>
      <c r="G66" s="84">
        <f>(O66+P66)/60</f>
        <v>62.1</v>
      </c>
      <c r="H66" s="84">
        <f>O66/60</f>
        <v>56.6</v>
      </c>
      <c r="I66" s="84">
        <f>Q66+R66</f>
        <v>946.8000000000001</v>
      </c>
      <c r="J66" s="84">
        <f>Q66</f>
        <v>769.7</v>
      </c>
      <c r="K66" s="18">
        <v>23</v>
      </c>
      <c r="L66" s="17" t="s">
        <v>58</v>
      </c>
      <c r="M66">
        <v>256</v>
      </c>
      <c r="N66">
        <v>91</v>
      </c>
      <c r="O66">
        <v>3396</v>
      </c>
      <c r="P66">
        <v>330</v>
      </c>
      <c r="Q66">
        <v>769.7</v>
      </c>
      <c r="R66">
        <v>177.1</v>
      </c>
      <c r="S66" s="82">
        <v>3</v>
      </c>
      <c r="T66" s="82">
        <v>3</v>
      </c>
      <c r="U66" s="82">
        <v>3</v>
      </c>
    </row>
    <row r="67" spans="1:21" ht="12.75">
      <c r="A67" s="33">
        <v>38249</v>
      </c>
      <c r="B67" s="10">
        <f t="shared" si="27"/>
        <v>266</v>
      </c>
      <c r="C67" s="26">
        <f t="shared" si="28"/>
        <v>91</v>
      </c>
      <c r="D67">
        <f t="shared" si="29"/>
        <v>4</v>
      </c>
      <c r="E67">
        <f t="shared" si="30"/>
        <v>5</v>
      </c>
      <c r="F67">
        <f t="shared" si="31"/>
        <v>5</v>
      </c>
      <c r="G67" s="2">
        <f>(O67+P67)/60</f>
        <v>70.68333333333334</v>
      </c>
      <c r="H67" s="2">
        <f>O67/60</f>
        <v>62.36666666666667</v>
      </c>
      <c r="I67" s="2">
        <f>Q67+R67</f>
        <v>1143.7</v>
      </c>
      <c r="J67" s="2">
        <f>Q67</f>
        <v>902.3</v>
      </c>
      <c r="K67" s="11">
        <v>22.4</v>
      </c>
      <c r="L67" s="17" t="s">
        <v>59</v>
      </c>
      <c r="M67">
        <v>266</v>
      </c>
      <c r="N67">
        <v>91</v>
      </c>
      <c r="O67">
        <v>3742</v>
      </c>
      <c r="P67">
        <v>499</v>
      </c>
      <c r="Q67">
        <v>902.3</v>
      </c>
      <c r="R67">
        <v>241.4</v>
      </c>
      <c r="S67" s="82">
        <v>4</v>
      </c>
      <c r="T67" s="82">
        <v>5</v>
      </c>
      <c r="U67" s="82">
        <v>5</v>
      </c>
    </row>
    <row r="68" spans="1:21" ht="12.75">
      <c r="A68" s="33">
        <v>38249</v>
      </c>
      <c r="B68" s="10">
        <f t="shared" si="27"/>
        <v>603</v>
      </c>
      <c r="C68" s="26">
        <f t="shared" si="28"/>
        <v>94</v>
      </c>
      <c r="D68">
        <f t="shared" si="29"/>
        <v>4</v>
      </c>
      <c r="E68">
        <f t="shared" si="30"/>
        <v>7</v>
      </c>
      <c r="F68">
        <f t="shared" si="31"/>
        <v>7</v>
      </c>
      <c r="G68" s="2">
        <f>(O68+P68)/60</f>
        <v>92.8</v>
      </c>
      <c r="H68" s="2">
        <f>O68/60</f>
        <v>88.13333333333334</v>
      </c>
      <c r="I68" s="2">
        <f>Q68+R68</f>
        <v>1072.3</v>
      </c>
      <c r="J68" s="2">
        <f>Q68</f>
        <v>955.3</v>
      </c>
      <c r="K68" s="18">
        <f>23.3/2</f>
        <v>11.65</v>
      </c>
      <c r="L68" s="17" t="s">
        <v>61</v>
      </c>
      <c r="M68">
        <v>603</v>
      </c>
      <c r="N68">
        <v>94</v>
      </c>
      <c r="O68">
        <v>5288</v>
      </c>
      <c r="P68">
        <v>280</v>
      </c>
      <c r="Q68">
        <v>955.3</v>
      </c>
      <c r="R68">
        <v>117</v>
      </c>
      <c r="S68" s="82">
        <v>4</v>
      </c>
      <c r="T68" s="82">
        <v>7</v>
      </c>
      <c r="U68" s="82">
        <v>7</v>
      </c>
    </row>
    <row r="69" spans="1:21" ht="12.75">
      <c r="A69" s="33">
        <v>38249</v>
      </c>
      <c r="B69" s="10">
        <f t="shared" si="27"/>
        <v>605</v>
      </c>
      <c r="C69" s="26">
        <f t="shared" si="28"/>
        <v>94</v>
      </c>
      <c r="D69">
        <f t="shared" si="29"/>
        <v>2</v>
      </c>
      <c r="E69">
        <f t="shared" si="30"/>
        <v>2</v>
      </c>
      <c r="F69">
        <f t="shared" si="31"/>
        <v>2</v>
      </c>
      <c r="G69" s="2">
        <f>(O69+P69)/60</f>
        <v>27.2</v>
      </c>
      <c r="H69" s="2">
        <f>O69/60</f>
        <v>26.666666666666668</v>
      </c>
      <c r="I69" s="2">
        <f>Q69+R69</f>
        <v>294.90000000000003</v>
      </c>
      <c r="J69" s="2">
        <f>Q69</f>
        <v>280.8</v>
      </c>
      <c r="K69" s="18">
        <v>5.2</v>
      </c>
      <c r="L69" s="17" t="s">
        <v>62</v>
      </c>
      <c r="M69">
        <v>605</v>
      </c>
      <c r="N69">
        <v>94</v>
      </c>
      <c r="O69">
        <v>1600</v>
      </c>
      <c r="P69">
        <v>32</v>
      </c>
      <c r="Q69">
        <v>280.8</v>
      </c>
      <c r="R69">
        <v>14.1</v>
      </c>
      <c r="S69" s="82">
        <v>2</v>
      </c>
      <c r="T69" s="82">
        <v>2</v>
      </c>
      <c r="U69" s="82">
        <v>2</v>
      </c>
    </row>
    <row r="70" spans="3:21" ht="18.75" customHeight="1">
      <c r="C70" s="15" t="s">
        <v>66</v>
      </c>
      <c r="D70" s="8">
        <f aca="true" t="shared" si="36" ref="D70:J70">SUM(D59:D69)</f>
        <v>39</v>
      </c>
      <c r="E70" s="8">
        <f t="shared" si="36"/>
        <v>43</v>
      </c>
      <c r="F70" s="8">
        <f t="shared" si="36"/>
        <v>43</v>
      </c>
      <c r="G70" s="3">
        <f t="shared" si="36"/>
        <v>675.5666666666667</v>
      </c>
      <c r="H70" s="3">
        <f t="shared" si="36"/>
        <v>634.9833333333333</v>
      </c>
      <c r="I70" s="3">
        <f t="shared" si="36"/>
        <v>10118.099999999999</v>
      </c>
      <c r="J70" s="3">
        <f t="shared" si="36"/>
        <v>8851.499999999998</v>
      </c>
      <c r="M70" s="10" t="s">
        <v>67</v>
      </c>
      <c r="N70" s="9" t="s">
        <v>16</v>
      </c>
      <c r="O70">
        <f aca="true" t="shared" si="37" ref="O70:U70">SUM(O59:O69)</f>
        <v>38099</v>
      </c>
      <c r="P70">
        <f t="shared" si="37"/>
        <v>2435</v>
      </c>
      <c r="Q70">
        <f t="shared" si="37"/>
        <v>8851.499999999998</v>
      </c>
      <c r="R70">
        <f t="shared" si="37"/>
        <v>1266.6</v>
      </c>
      <c r="S70" s="82">
        <f t="shared" si="37"/>
        <v>39</v>
      </c>
      <c r="T70" s="82">
        <f t="shared" si="37"/>
        <v>43</v>
      </c>
      <c r="U70" s="82">
        <f t="shared" si="37"/>
        <v>43</v>
      </c>
    </row>
    <row r="71" spans="15:16" ht="12.75" customHeight="1">
      <c r="O71">
        <f>O70/60</f>
        <v>634.9833333333333</v>
      </c>
      <c r="P71">
        <f>P70/60</f>
        <v>40.583333333333336</v>
      </c>
    </row>
    <row r="72" spans="3:16" ht="12.75" customHeight="1">
      <c r="C72" s="15"/>
      <c r="D72" s="1"/>
      <c r="E72" s="1"/>
      <c r="F72" s="1"/>
      <c r="G72" s="3"/>
      <c r="H72" s="3"/>
      <c r="I72" s="6" t="s">
        <v>16</v>
      </c>
      <c r="J72" s="6" t="s">
        <v>68</v>
      </c>
      <c r="M72" s="10"/>
      <c r="N72" s="9"/>
      <c r="P72">
        <f>O71+P71</f>
        <v>675.5666666666667</v>
      </c>
    </row>
    <row r="73" spans="3:14" ht="12.75" customHeight="1">
      <c r="C73" s="15"/>
      <c r="H73" s="13" t="s">
        <v>16</v>
      </c>
      <c r="I73" s="13" t="s">
        <v>69</v>
      </c>
      <c r="J73" s="13" t="s">
        <v>70</v>
      </c>
      <c r="K73" s="13" t="s">
        <v>66</v>
      </c>
      <c r="M73" s="10"/>
      <c r="N73" s="9"/>
    </row>
    <row r="74" spans="2:11" ht="10.5" customHeight="1">
      <c r="B74" s="12" t="s">
        <v>29</v>
      </c>
      <c r="C74" s="13">
        <v>91</v>
      </c>
      <c r="D74" s="6" t="s">
        <v>71</v>
      </c>
      <c r="I74" s="13">
        <v>28</v>
      </c>
      <c r="J74" s="13">
        <v>0</v>
      </c>
      <c r="K74" s="13">
        <f>J74+I74</f>
        <v>28</v>
      </c>
    </row>
    <row r="75" spans="2:11" ht="10.5" customHeight="1">
      <c r="B75" s="12" t="s">
        <v>29</v>
      </c>
      <c r="C75" s="13">
        <v>93</v>
      </c>
      <c r="D75" s="81" t="s">
        <v>72</v>
      </c>
      <c r="E75" s="82"/>
      <c r="F75" s="82"/>
      <c r="G75" s="82"/>
      <c r="H75" s="82"/>
      <c r="I75" s="13">
        <v>0</v>
      </c>
      <c r="J75" s="13">
        <v>0</v>
      </c>
      <c r="K75" s="13">
        <f>J75+I75</f>
        <v>0</v>
      </c>
    </row>
    <row r="76" spans="2:11" ht="10.5" customHeight="1">
      <c r="B76" s="12" t="s">
        <v>29</v>
      </c>
      <c r="C76" s="13">
        <v>94</v>
      </c>
      <c r="D76" s="6" t="s">
        <v>73</v>
      </c>
      <c r="I76" s="13">
        <v>11</v>
      </c>
      <c r="J76" s="13">
        <v>0</v>
      </c>
      <c r="K76" s="13">
        <f>J76+I76</f>
        <v>11</v>
      </c>
    </row>
    <row r="77" spans="2:11" ht="10.5" customHeight="1">
      <c r="B77" s="12" t="s">
        <v>29</v>
      </c>
      <c r="C77" s="13">
        <v>97</v>
      </c>
      <c r="D77" s="28" t="s">
        <v>74</v>
      </c>
      <c r="I77" s="27">
        <v>0</v>
      </c>
      <c r="J77" s="27">
        <v>0</v>
      </c>
      <c r="K77" s="13">
        <f>J77+I77</f>
        <v>0</v>
      </c>
    </row>
    <row r="78" spans="2:11" ht="10.5" customHeight="1">
      <c r="B78" s="12" t="s">
        <v>29</v>
      </c>
      <c r="C78" s="13">
        <v>98</v>
      </c>
      <c r="D78" s="81" t="s">
        <v>75</v>
      </c>
      <c r="E78" s="82"/>
      <c r="F78" s="82"/>
      <c r="G78" s="82"/>
      <c r="H78" s="82"/>
      <c r="I78" s="27">
        <v>8</v>
      </c>
      <c r="J78" s="27">
        <v>0</v>
      </c>
      <c r="K78" s="13">
        <f>J78+I78</f>
        <v>8</v>
      </c>
    </row>
    <row r="79" spans="3:4" ht="12.75">
      <c r="C79" s="12" t="s">
        <v>16</v>
      </c>
      <c r="D79" s="81" t="s">
        <v>16</v>
      </c>
    </row>
    <row r="80" spans="2:4" ht="12.75">
      <c r="B80" s="12" t="s">
        <v>16</v>
      </c>
      <c r="C80" s="12" t="s">
        <v>16</v>
      </c>
      <c r="D80" s="81" t="s">
        <v>16</v>
      </c>
    </row>
    <row r="82" ht="12.75">
      <c r="F82" t="s">
        <v>16</v>
      </c>
    </row>
  </sheetData>
  <printOptions horizontalCentered="1"/>
  <pageMargins left="0" right="0" top="1.25" bottom="0.88" header="0.5" footer="0.36"/>
  <pageSetup horizontalDpi="600" verticalDpi="600" orientation="landscape" scale="110" r:id="rId1"/>
  <headerFooter alignWithMargins="0">
    <oddHeader>&amp;C&amp;8LOS ANGELES COUNTY METROPOLITAN TRANSPORTATION AUTHORITY
SCHEDULED SERVICE OPERATING COST FACTORS
&amp;"Arial,Bold"&amp;10EFFECTIVE SEPTEMBER 19, 2004
&amp;RREPORT NO. 4-24
CONTRACT LINES
</oddHeader>
    <oddFooter>&amp;L&amp;8&amp;A&amp;CBuses reflect block assignments;
interline savings are not available.&amp;R&amp;8&amp;D</oddFooter>
  </headerFooter>
  <rowBreaks count="2" manualBreakCount="2">
    <brk id="31" max="65535" man="1"/>
    <brk id="5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Adrian</dc:creator>
  <cp:keywords/>
  <dc:description/>
  <cp:lastModifiedBy>Jeff Neely</cp:lastModifiedBy>
  <cp:lastPrinted>2004-09-30T20:56:51Z</cp:lastPrinted>
  <dcterms:created xsi:type="dcterms:W3CDTF">1997-03-04T19:54:26Z</dcterms:created>
  <dcterms:modified xsi:type="dcterms:W3CDTF">2004-10-21T18:18:30Z</dcterms:modified>
  <cp:category/>
  <cp:version/>
  <cp:contentType/>
  <cp:contentStatus/>
</cp:coreProperties>
</file>