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65521" windowWidth="5625" windowHeight="6990" tabRatio="601" activeTab="1"/>
  </bookViews>
  <sheets>
    <sheet name="A MESSAGE FROM FLEET MANAGEMENT" sheetId="1" r:id="rId1"/>
    <sheet name="TOC" sheetId="2" r:id="rId2"/>
    <sheet name="DBR" sheetId="3" r:id="rId3"/>
    <sheet name="DIV EQUP" sheetId="4" r:id="rId4"/>
    <sheet name="PEAD REQ" sheetId="5" r:id="rId5"/>
    <sheet name="SPE. EVENTS" sheetId="6" r:id="rId6"/>
    <sheet name="DAILY SCH" sheetId="7" r:id="rId7"/>
    <sheet name="DDIV" sheetId="8" r:id="rId8"/>
    <sheet name="SAT SCH" sheetId="9" r:id="rId9"/>
    <sheet name="SAT-1" sheetId="10" r:id="rId10"/>
    <sheet name="SUN SCH " sheetId="11" r:id="rId11"/>
    <sheet name="SUN-1 " sheetId="12" r:id="rId12"/>
    <sheet name="APPENDIX" sheetId="13" r:id="rId13"/>
    <sheet name="LINE-DIV" sheetId="14" r:id="rId14"/>
    <sheet name="DIV-LINE" sheetId="15" r:id="rId15"/>
    <sheet name="&gt; 1 DIV" sheetId="16" r:id="rId16"/>
    <sheet name="PARKING" sheetId="17" r:id="rId17"/>
    <sheet name="FLT DEF" sheetId="18" r:id="rId18"/>
    <sheet name="FLT DESIGNATOR" sheetId="19" r:id="rId19"/>
  </sheets>
  <definedNames>
    <definedName name="_xlnm.Print_Area" localSheetId="15">'&gt; 1 DIV'!$A$1:$M$37</definedName>
    <definedName name="_xlnm.Print_Area" localSheetId="6">'DAILY SCH'!$A$1:$K$24</definedName>
    <definedName name="_xlnm.Print_Area" localSheetId="2">'DBR'!$A$1:$G$45</definedName>
    <definedName name="_xlnm.Print_Area" localSheetId="7">'DDIV'!$B$1:$Y$769</definedName>
    <definedName name="_xlnm.Print_Area" localSheetId="3">'DIV EQUP'!$A$1:$Y$35</definedName>
    <definedName name="_xlnm.Print_Area" localSheetId="17">'FLT DEF'!$A$1:$R$31</definedName>
    <definedName name="_xlnm.Print_Area" localSheetId="16">'PARKING'!$A$1:$J$27</definedName>
    <definedName name="_xlnm.Print_Area" localSheetId="4">'PEAD REQ'!$A$1:$AH$27</definedName>
    <definedName name="_xlnm.Print_Area" localSheetId="9">'SAT-1'!$A$1:$S$730</definedName>
    <definedName name="_xlnm.Print_Area" localSheetId="5">'SPE. EVENTS'!$A$1:$J$51</definedName>
    <definedName name="_xlnm.Print_Area" localSheetId="11">'SUN-1 '!$B$1:$S$706</definedName>
    <definedName name="_xlnm.Print_Area" localSheetId="1">'TOC'!$A$1:$D$32</definedName>
  </definedNames>
  <calcPr fullCalcOnLoad="1"/>
</workbook>
</file>

<file path=xl/sharedStrings.xml><?xml version="1.0" encoding="utf-8"?>
<sst xmlns="http://schemas.openxmlformats.org/spreadsheetml/2006/main" count="2566" uniqueCount="420">
  <si>
    <t>LINE ASSIGNMENT OF BUSES</t>
  </si>
  <si>
    <t>DAILY EXCEPT SATURDAY AND SUNDAY</t>
  </si>
  <si>
    <t>SUPPLEMENT TO REPORT 4-12</t>
  </si>
  <si>
    <t>SCHEDULE</t>
  </si>
  <si>
    <t>LINE NO.</t>
  </si>
  <si>
    <t>AM</t>
  </si>
  <si>
    <t>BASE</t>
  </si>
  <si>
    <t>PM</t>
  </si>
  <si>
    <t>OWL</t>
  </si>
  <si>
    <t>SUBTOTAL</t>
  </si>
  <si>
    <t>SPARE</t>
  </si>
  <si>
    <t>TOTAL</t>
  </si>
  <si>
    <t>***</t>
  </si>
  <si>
    <t xml:space="preserve">BASE </t>
  </si>
  <si>
    <t>EQUIPMENT</t>
  </si>
  <si>
    <t>DIV NO</t>
  </si>
  <si>
    <t>Total</t>
  </si>
  <si>
    <t>PEAK REQ.</t>
  </si>
  <si>
    <t>8*</t>
  </si>
  <si>
    <t>SUB TOTAL</t>
  </si>
  <si>
    <t>EQUIPMENT SERIES</t>
  </si>
  <si>
    <t>%</t>
  </si>
  <si>
    <t>DIV. TOTAL</t>
  </si>
  <si>
    <t>Total Spares Required</t>
  </si>
  <si>
    <t>* PEAK ADJUSTMENT AND FLEET REQUIREMENT ADJUSTED FOR RAPID REGULAR SERVICE (see DAILY for Actual)</t>
  </si>
  <si>
    <t>DAILY EXCEPT SATURDAY &amp; SUNDAY</t>
  </si>
  <si>
    <t>OPERATING SPARES AS % OF SCH.</t>
  </si>
  <si>
    <t>SATURDAY</t>
  </si>
  <si>
    <t>SATURDAY SCHEDULE</t>
  </si>
  <si>
    <t>SUB-TOTAL</t>
  </si>
  <si>
    <t>CONTRACT/LEASED</t>
  </si>
  <si>
    <t>TOTAL ACTIVE FLEET</t>
  </si>
  <si>
    <t>PENDING EVALUATION</t>
  </si>
  <si>
    <t>NOT YET ASSIGNED</t>
  </si>
  <si>
    <t>CONTINGENCY</t>
  </si>
  <si>
    <t>APPROVED FOR SALE</t>
  </si>
  <si>
    <t>TOTAL NON-ACTIVE</t>
  </si>
  <si>
    <t>GRAND TOTAL</t>
  </si>
  <si>
    <t>LOS ANGELES COUNTY METROPOLITAN TRANSPORTATION AUTHORITY</t>
  </si>
  <si>
    <t>DIVISION EQUIPMENT ASSIGNMENT - TOTAL</t>
  </si>
  <si>
    <t>DIVISION</t>
  </si>
  <si>
    <t>SUNDAY</t>
  </si>
  <si>
    <t>TRAINING BUSES</t>
  </si>
  <si>
    <t>EQUIPMENT ASSIGNMENT (4-12) REPORT</t>
  </si>
  <si>
    <t>Division Equipment Assignment - Special Events Equipment Requirements</t>
  </si>
  <si>
    <t>Weekly</t>
  </si>
  <si>
    <t>******************</t>
  </si>
  <si>
    <t xml:space="preserve"> </t>
  </si>
  <si>
    <t>**TOTAL FLEET**</t>
  </si>
  <si>
    <t>LOS ANGELES COUNTY METROPOLITAN</t>
  </si>
  <si>
    <t>TRANSPORTATION AUTHORITY</t>
  </si>
  <si>
    <t>APPENDIX</t>
  </si>
  <si>
    <t xml:space="preserve">LOS ANGELES COUNTY METROPOLITAN </t>
  </si>
  <si>
    <t>LINE</t>
  </si>
  <si>
    <t>TABLE OF CONTENTS</t>
  </si>
  <si>
    <t>1.</t>
  </si>
  <si>
    <t>Daily Bus Requirements</t>
  </si>
  <si>
    <t>DAILY BUS REQUIREMENTS</t>
  </si>
  <si>
    <t>Division Equipment Assignment - Total</t>
  </si>
  <si>
    <t>Special Events Equipment Requirements</t>
  </si>
  <si>
    <t>II.</t>
  </si>
  <si>
    <t>Weekday</t>
  </si>
  <si>
    <t>Saturday</t>
  </si>
  <si>
    <t>Sunday</t>
  </si>
  <si>
    <t>III.</t>
  </si>
  <si>
    <t>Appendix</t>
  </si>
  <si>
    <t>Division Capacities</t>
  </si>
  <si>
    <t>Fleet Definitions</t>
  </si>
  <si>
    <t>Equipment Series Designation Summary</t>
  </si>
  <si>
    <t>-</t>
  </si>
  <si>
    <t>FLEET DEFINITIONS</t>
  </si>
  <si>
    <t>I.</t>
  </si>
  <si>
    <t>Active Fleet</t>
  </si>
  <si>
    <t>A.</t>
  </si>
  <si>
    <t>Peak Fleet</t>
  </si>
  <si>
    <t>Scheduled Service/Peak Service</t>
  </si>
  <si>
    <t>The number of buses required to support the peak service requirement for all operating service, including regularly scheduled, temporary and seasonal scheduled service.</t>
  </si>
  <si>
    <t>2.</t>
  </si>
  <si>
    <t>Active Other</t>
  </si>
  <si>
    <t>Seasonal unscheduled service.</t>
  </si>
  <si>
    <t>Inactive Fleet</t>
  </si>
  <si>
    <t>B.</t>
  </si>
  <si>
    <t>Buses proposed for sale and awaiting Board approval.</t>
  </si>
  <si>
    <t>C.</t>
  </si>
  <si>
    <t>Buses Approved for sale.</t>
  </si>
  <si>
    <t>BUS LINES ASSIGNED OUT OF MORE THAN ONE DIVISION</t>
  </si>
  <si>
    <t>EQUIPMENT DESIGNATION SUMMARY</t>
  </si>
  <si>
    <t>FLEET DESIGNATOR NUMBER (TYPE)</t>
  </si>
  <si>
    <t>MAKE</t>
  </si>
  <si>
    <t>TYPE</t>
  </si>
  <si>
    <t>NO.OF SEATS</t>
  </si>
  <si>
    <t>ACCESSIBLE SERVICE</t>
  </si>
  <si>
    <t>SERVICE TYPE</t>
  </si>
  <si>
    <t>FUEL TYPE</t>
  </si>
  <si>
    <t>NEOPLAN USA</t>
  </si>
  <si>
    <t>TMC</t>
  </si>
  <si>
    <t>FRONT DOOR</t>
  </si>
  <si>
    <t>PARK/RIDE, EXPRESS ONLY</t>
  </si>
  <si>
    <t>FLXIBLE</t>
  </si>
  <si>
    <t>NEW FLYER</t>
  </si>
  <si>
    <t>GMC</t>
  </si>
  <si>
    <t>NABI</t>
  </si>
  <si>
    <t>REAR DOOR</t>
  </si>
  <si>
    <t>LOCAL AS DESIGNATED</t>
  </si>
  <si>
    <t>LOCAL AS DESIGNATED (35')</t>
  </si>
  <si>
    <t>CNG</t>
  </si>
  <si>
    <t>PEAK SCHEDULED</t>
  </si>
  <si>
    <t xml:space="preserve">NO SEASONAL ASSIGNMENTS FOR THIS PERIOD </t>
  </si>
  <si>
    <t>Equipment Assignment Summary</t>
  </si>
  <si>
    <t>* Spare Ratios reflect added Rapid Buses to respond to increased levels of Rapid Bus Service.</t>
  </si>
  <si>
    <t>That portion of the revenue fleet regularly engaged in providing transportation service.</t>
  </si>
  <si>
    <t>Contingency Fleet - Revenue vehicles not regularly engaged in providing public  transportation but available in the event of an unforeseen shortage of active fleet vehicles.  (NOTE:  Must meet Federal Transportation Administration eligibility requirements.)</t>
  </si>
  <si>
    <t>DIVISION 7 RAPID</t>
  </si>
  <si>
    <t>DIVISION 7  COMBINED REGULAR AND RAPID</t>
  </si>
  <si>
    <t>44</t>
  </si>
  <si>
    <t>Division Line Assignment Report</t>
  </si>
  <si>
    <t>Lines Assigned Out of More Than One Division</t>
  </si>
  <si>
    <t>7*</t>
  </si>
  <si>
    <t>DIVISION 8  COMBINED REGULAR AND RAPID</t>
  </si>
  <si>
    <t xml:space="preserve">NEW FLYER </t>
  </si>
  <si>
    <t>ADB -STANDARD</t>
  </si>
  <si>
    <t>ADB - LOW-FLOOR</t>
  </si>
  <si>
    <t>ADB -INTERMEDIATE</t>
  </si>
  <si>
    <t>NUMBER</t>
  </si>
  <si>
    <t>*****************</t>
  </si>
  <si>
    <t>11</t>
  </si>
  <si>
    <t>12</t>
  </si>
  <si>
    <t>18</t>
  </si>
  <si>
    <t>19</t>
  </si>
  <si>
    <t>20</t>
  </si>
  <si>
    <t>23</t>
  </si>
  <si>
    <t>25</t>
  </si>
  <si>
    <t>27</t>
  </si>
  <si>
    <t>28</t>
  </si>
  <si>
    <t>29</t>
  </si>
  <si>
    <t>30</t>
  </si>
  <si>
    <t>33</t>
  </si>
  <si>
    <t>45</t>
  </si>
  <si>
    <t>46</t>
  </si>
  <si>
    <t>50</t>
  </si>
  <si>
    <t>53</t>
  </si>
  <si>
    <t>63</t>
  </si>
  <si>
    <t>67</t>
  </si>
  <si>
    <t>70</t>
  </si>
  <si>
    <t>73</t>
  </si>
  <si>
    <t>*11</t>
  </si>
  <si>
    <t>&amp;</t>
  </si>
  <si>
    <t>COMBINED SCHEDULE</t>
  </si>
  <si>
    <t>DIV.</t>
  </si>
  <si>
    <t>16</t>
  </si>
  <si>
    <t>76</t>
  </si>
  <si>
    <t>40</t>
  </si>
  <si>
    <t>204</t>
  </si>
  <si>
    <t>4</t>
  </si>
  <si>
    <t>42</t>
  </si>
  <si>
    <t>206</t>
  </si>
  <si>
    <t>10</t>
  </si>
  <si>
    <t>79</t>
  </si>
  <si>
    <t>302</t>
  </si>
  <si>
    <t>251</t>
  </si>
  <si>
    <t>333</t>
  </si>
  <si>
    <t>55</t>
  </si>
  <si>
    <t>252</t>
  </si>
  <si>
    <t>340</t>
  </si>
  <si>
    <t>60</t>
  </si>
  <si>
    <t>316</t>
  </si>
  <si>
    <t>460</t>
  </si>
  <si>
    <t>48</t>
  </si>
  <si>
    <t>260</t>
  </si>
  <si>
    <t>434</t>
  </si>
  <si>
    <t>105</t>
  </si>
  <si>
    <t>446</t>
  </si>
  <si>
    <t>2</t>
  </si>
  <si>
    <t>267</t>
  </si>
  <si>
    <t>447</t>
  </si>
  <si>
    <t>485</t>
  </si>
  <si>
    <t>304</t>
  </si>
  <si>
    <t>305</t>
  </si>
  <si>
    <t>92</t>
  </si>
  <si>
    <t>26</t>
  </si>
  <si>
    <t>207</t>
  </si>
  <si>
    <t>550</t>
  </si>
  <si>
    <t>51</t>
  </si>
  <si>
    <t>152</t>
  </si>
  <si>
    <t>158</t>
  </si>
  <si>
    <t>163</t>
  </si>
  <si>
    <t>164</t>
  </si>
  <si>
    <t>165</t>
  </si>
  <si>
    <t>166</t>
  </si>
  <si>
    <t>38</t>
  </si>
  <si>
    <t>180</t>
  </si>
  <si>
    <t>40X</t>
  </si>
  <si>
    <t>357</t>
  </si>
  <si>
    <t>181</t>
  </si>
  <si>
    <t>439</t>
  </si>
  <si>
    <t>445</t>
  </si>
  <si>
    <t>176</t>
  </si>
  <si>
    <t>68</t>
  </si>
  <si>
    <t>SUNDAY SCHEDULE</t>
  </si>
  <si>
    <t>DIVISION 8 RAPID</t>
  </si>
  <si>
    <t>MAXIMUM OPERATING CAPACITY</t>
  </si>
  <si>
    <t>* DIVISION 12 NOT INCLUDED IN TOTAL</t>
  </si>
  <si>
    <t>DIVISION 6</t>
  </si>
  <si>
    <t>+</t>
  </si>
  <si>
    <t>119-126</t>
  </si>
  <si>
    <t>120-121</t>
  </si>
  <si>
    <t>207-357</t>
  </si>
  <si>
    <t>210-310</t>
  </si>
  <si>
    <t>211-215</t>
  </si>
  <si>
    <t>251-252</t>
  </si>
  <si>
    <t>265-275</t>
  </si>
  <si>
    <t>++</t>
  </si>
  <si>
    <t>446-447</t>
  </si>
  <si>
    <t>DIVISION  1</t>
  </si>
  <si>
    <t>DIVISION 2</t>
  </si>
  <si>
    <t>16-316</t>
  </si>
  <si>
    <t>DIVISION 3</t>
  </si>
  <si>
    <t>4-304</t>
  </si>
  <si>
    <t>10-11-48</t>
  </si>
  <si>
    <t>26-51</t>
  </si>
  <si>
    <t>DIVISION 5</t>
  </si>
  <si>
    <t>DIVISION 9</t>
  </si>
  <si>
    <t>DIVISION 10</t>
  </si>
  <si>
    <t>DIVISION 15</t>
  </si>
  <si>
    <t>DIVISION 18</t>
  </si>
  <si>
    <t>27-28-328</t>
  </si>
  <si>
    <t>83-84-85</t>
  </si>
  <si>
    <t>#</t>
  </si>
  <si>
    <t>*** MAXIMUM SEASONAL ASSIGNMENTS INCLUDED IN SUBTOTALS</t>
  </si>
  <si>
    <t>115-315</t>
  </si>
  <si>
    <t>*</t>
  </si>
  <si>
    <t>657X</t>
  </si>
  <si>
    <t>**</t>
  </si>
  <si>
    <t>20-21</t>
  </si>
  <si>
    <t>33-333</t>
  </si>
  <si>
    <t>14-37</t>
  </si>
  <si>
    <t>150-240</t>
  </si>
  <si>
    <t>165-164</t>
  </si>
  <si>
    <t>653X</t>
  </si>
  <si>
    <t>78-79</t>
  </si>
  <si>
    <t>259-258</t>
  </si>
  <si>
    <t>487-491</t>
  </si>
  <si>
    <t>&amp;&amp;</t>
  </si>
  <si>
    <t>38-71</t>
  </si>
  <si>
    <t>SUPPLEMENT TO REPORT 4 12</t>
  </si>
  <si>
    <t>+      BDOF operated Owl Service</t>
  </si>
  <si>
    <t>++    BDOF LINE</t>
  </si>
  <si>
    <t>DIVISION  2         SEASONAL SERVICE</t>
  </si>
  <si>
    <t xml:space="preserve">*      Hollywood Bowl  </t>
  </si>
  <si>
    <t>**    Hollywood Bowl (May be required over and above regular scheduled totals on major event nights   included in division totals).</t>
  </si>
  <si>
    <t>DIVISION  3         SEASONAL SERVICE</t>
  </si>
  <si>
    <t>DIVISION  5         SEASONAL SERVICE</t>
  </si>
  <si>
    <t>DIVISION  6         SEASONAL SERVICE</t>
  </si>
  <si>
    <t>DIVISION  7         SEASONAL SERVICE</t>
  </si>
  <si>
    <t>++   BDOF LINE</t>
  </si>
  <si>
    <t>DIVISION  8         SEASONAL SERVICE</t>
  </si>
  <si>
    <t>DIVISION  9         SEASONAL SERVICE</t>
  </si>
  <si>
    <t>DIVISION  10         SEASONAL SERVICE</t>
  </si>
  <si>
    <t>DIVISION  15         SEASONAL SERVICE</t>
  </si>
  <si>
    <t>DIVISION  18         SEASONAL SERVICE</t>
  </si>
  <si>
    <t>90-91</t>
  </si>
  <si>
    <t>94-394</t>
  </si>
  <si>
    <t>230-239</t>
  </si>
  <si>
    <t>234-183</t>
  </si>
  <si>
    <t>***  Hollywood Bowl Shuttle (from Hollywood &amp; Vine Metro Station to Hollywood Bowl)</t>
  </si>
  <si>
    <t xml:space="preserve">   BASE</t>
  </si>
  <si>
    <t>@ - Equipment requirements for Weekday Line 264 service is combined with Line 487 due to interlining.</t>
  </si>
  <si>
    <t>DIVISION  1-----------SEASONAL SERVICE</t>
  </si>
  <si>
    <t>DIVISION 1 RAPID</t>
  </si>
  <si>
    <t>DIVISION 1  COMBINED REGULAR AND RAPID</t>
  </si>
  <si>
    <t>79X</t>
  </si>
  <si>
    <t>1*</t>
  </si>
  <si>
    <t>5*</t>
  </si>
  <si>
    <t>DIVISION 5 RAPID</t>
  </si>
  <si>
    <t>DIVISION 5 COMBINED REGULAR AND RAPID</t>
  </si>
  <si>
    <t>DIVISION 10 RAPID</t>
  </si>
  <si>
    <t>DIVISION 10  COMBINED REGULAR AND RAPID</t>
  </si>
  <si>
    <t>DIVISION 15 RAPID</t>
  </si>
  <si>
    <t>652X</t>
  </si>
  <si>
    <t>DIVISION 15  COMBINED REGULAR AND RAPID</t>
  </si>
  <si>
    <t>10*</t>
  </si>
  <si>
    <t>15*</t>
  </si>
  <si>
    <t>60-360</t>
  </si>
  <si>
    <t>180-181-380</t>
  </si>
  <si>
    <t>40-340</t>
  </si>
  <si>
    <t>2-302</t>
  </si>
  <si>
    <t>236-237</t>
  </si>
  <si>
    <t>81-381</t>
  </si>
  <si>
    <t>*     Hollywood Bowl  (Seasonal service operated only 6-29-03 through 9-14-03)</t>
  </si>
  <si>
    <t>**   Hollywood Bowl Extra Service (Seasonal service operated only 6-29-03 through 9-14-03).</t>
  </si>
  <si>
    <t>*      Hollywood Bowl  (Seasonal service operated only 6-29-03 through 9-14-03)</t>
  </si>
  <si>
    <t>**    Hollywood Bowl Extra Service (Seasonal service operated only 6-29-03 through 9-14-03).</t>
  </si>
  <si>
    <t>*   98 = ELDORADO BUSES</t>
  </si>
  <si>
    <t>*   99 = ELD/THMS/GIL/BB BUSES</t>
  </si>
  <si>
    <t>*   11 = ORION BUSES</t>
  </si>
  <si>
    <t>*98</t>
  </si>
  <si>
    <t>*99</t>
  </si>
  <si>
    <t>OUT</t>
  </si>
  <si>
    <t>30-31</t>
  </si>
  <si>
    <t>AS REPORTED BY OPERATIONS - - FLEET MANAGEMENT ON 2/27/2003</t>
  </si>
  <si>
    <t>*     Hollywood Bowl  (Seasonal service operated only 06-XX-04 through 09-XX-04)</t>
  </si>
  <si>
    <t>**    Hollywood Bowl Extra Service (Seasonal service operated only 06-XX-04 through 09-XX-04).</t>
  </si>
  <si>
    <t>*      Hollywood Bowl  (Seasonal service operated only 06-XX-04 through 09-XX-04)</t>
  </si>
  <si>
    <t xml:space="preserve">*** NO SEASONAL ASSIGNMENTS FOR THIS PERIOD </t>
  </si>
  <si>
    <t>DIVISION  1 SEASONAL SERVICE</t>
  </si>
  <si>
    <t>NO SEASONAL ASSIGNMENTS FOR THIS PERIOD</t>
  </si>
  <si>
    <t>DIVISION 1 RAPID SERVICE</t>
  </si>
  <si>
    <t>DIVISION 1  COMBINED REGULAR AND RAPID SERVICE</t>
  </si>
  <si>
    <t>+      BDOF Operated Owl Service</t>
  </si>
  <si>
    <t>DIVISION  2 SEASONAL SERVICE</t>
  </si>
  <si>
    <t>DIVISION  3 SEASONAL SERVICE</t>
  </si>
  <si>
    <t>DIVISION  5 SEASONAL SERVICE</t>
  </si>
  <si>
    <t>DIVISION 5 RAPID SERVICE</t>
  </si>
  <si>
    <t>DIVISION 5 COMBINED REGULAR AND RAPID SERVICE</t>
  </si>
  <si>
    <t>DIVISION  6 SEASONAL SERVICE</t>
  </si>
  <si>
    <t>DIVISION 7 REGULAR BUSES ONLY</t>
  </si>
  <si>
    <t>DIVISION  7 SEASONAL SERVICE</t>
  </si>
  <si>
    <t>DIVISION 7 RAPID SERVICE</t>
  </si>
  <si>
    <t>DIVISION 7  COMBINED REGULAR AND RAPID SERVICE</t>
  </si>
  <si>
    <t>DIVISION 8 REGULAR BUSES ONLY</t>
  </si>
  <si>
    <t>DIVISION 8 RAPID SERVICE</t>
  </si>
  <si>
    <t>DIVISION 8  COMBINED REGULAR AND RAPID SERVICE</t>
  </si>
  <si>
    <t>DIVISION  9 SEASONAL SERVICE</t>
  </si>
  <si>
    <t>DIVISION  10 SEASONAL SERVICE</t>
  </si>
  <si>
    <t>DIVISION 10 RAPID SERVICE</t>
  </si>
  <si>
    <t>DIVISION 10 COMBINED REGULAR AND RAPID SERVICE</t>
  </si>
  <si>
    <t>DIVISION  15 SEASONAL SERVICE</t>
  </si>
  <si>
    <t>DIVISION 15 RAPID SERVICE</t>
  </si>
  <si>
    <t>DIVISION 15 COMBINED REGULAR AND RAPID SERVICE</t>
  </si>
  <si>
    <t>&amp;    Santa Anita Race Track from 12-26-03 through 4-18-04.</t>
  </si>
  <si>
    <t>#    Hollywood Park from 4-21-04 through 7-18-04 (Wed-Thur max for Daily).</t>
  </si>
  <si>
    <t>DIVISION 18 RAPID</t>
  </si>
  <si>
    <t>DIVISION 18  COMBINED REGULAR AND RAPID</t>
  </si>
  <si>
    <t>18*</t>
  </si>
  <si>
    <t>ADB - COMPOSITE</t>
  </si>
  <si>
    <t>DIVISION EQUIPMENT ASSIGNMENT FOR SCHEDULED SERVICE (PEAK), INCLUDING SPECIAL SERVICES PROJECTED THROUGH DECEMBER 2004.</t>
  </si>
  <si>
    <t xml:space="preserve">+     BDOF Operated Owl Service.  </t>
  </si>
  <si>
    <t xml:space="preserve">40-340-442 </t>
  </si>
  <si>
    <t>+     BDOF Operated Owl Service</t>
  </si>
  <si>
    <t>DIVISION 18  RAPID SERVICE</t>
  </si>
  <si>
    <t>DIVISION 18COMBINED REGULAR AND RAPID SERVICE</t>
  </si>
  <si>
    <t>DIVISION 18  COMBINED REGULAR AND RAPID SERVICE</t>
  </si>
  <si>
    <t>360</t>
  </si>
  <si>
    <t>720</t>
  </si>
  <si>
    <t>750</t>
  </si>
  <si>
    <t xml:space="preserve">ASSIGNMENTS SORTED BY LINE NUMBER </t>
  </si>
  <si>
    <t>ASSIGNMENTS SORTED BY DIVISION NUMBER</t>
  </si>
  <si>
    <t>Effective:</t>
  </si>
  <si>
    <t>DIVISION 3  COMBINED REGULAR AND RAPID</t>
  </si>
  <si>
    <t>DIVISION 3 RAPID</t>
  </si>
  <si>
    <r>
      <t>TOTAL =</t>
    </r>
    <r>
      <rPr>
        <sz val="8"/>
        <rFont val="Tahoma"/>
        <family val="2"/>
      </rPr>
      <t xml:space="preserve"> (Total Already Calculated Above)</t>
    </r>
  </si>
  <si>
    <t>* 8</t>
  </si>
  <si>
    <t>* -    Hollywood Bowl  (Seasonal service operated  6-25-04 through 9-19-04)  * ASSIGN RAPID BUSES TO PM HOLLYWOOD BOWL RUNS!!!!</t>
  </si>
  <si>
    <t>** -  Hollywood Bowl Extra Service (Seasonal service operated only during summer months).</t>
  </si>
  <si>
    <t xml:space="preserve">+ -    BDOF-operated Owl Service.  </t>
  </si>
  <si>
    <t>++ - BDOF LINE</t>
  </si>
  <si>
    <t>264X</t>
  </si>
  <si>
    <t>&amp; -   Santa Anita Race Track from 9-29-04 through 10-31-04.</t>
  </si>
  <si>
    <t>&amp;&amp; - Santa Anita Off-track Wagering for Hollywood Park from 4-21-04 through 7-18-04 and 11-03-04 through 12-20-04..</t>
  </si>
  <si>
    <t>+ -    BDOF-operated Owl Service</t>
  </si>
  <si>
    <t>* -    Hollywood Bowl  (Seasonal service operated 6-25-04 through 9-19-04).</t>
  </si>
  <si>
    <t>*** -Hollywood Bowl Shuttle (from Hollywood &amp; Vine Metro Station to Hollywood Bowl)</t>
  </si>
  <si>
    <t>* -    Hollywood Bowl  (Seasonal service operated 6-25-04 through 9-19-04)  * ASSIGN RAPID BUSES TO PM HOLLYWOOD BOWL RUNS!!!!</t>
  </si>
  <si>
    <t>++ -  BDOF LINE</t>
  </si>
  <si>
    <t>* -    Hollywood Bowl  (Seasonal service operated  6-25-04 through 9-19-04)</t>
  </si>
  <si>
    <t>+ -   BDOF Owl Service.</t>
  </si>
  <si>
    <t>DIVISION  1         SEASONAL SERVICE</t>
  </si>
  <si>
    <t>379X</t>
  </si>
  <si>
    <t>&amp; -   Santa Anita Race Track from 9-29-04  through 10-31-04</t>
  </si>
  <si>
    <t xml:space="preserve"># -    Hollywood Park from 4-21-04 through 7-18-04  and 11-13-04 through 12-20-04  (Wed-Thur max for Daily) </t>
  </si>
  <si>
    <t>* -    Hollywood Bowl  (Seasonal service operated only during summer months -  (6-25-04 through 9-19-04)</t>
  </si>
  <si>
    <t>** -  Hollywood Bowl Extra Service (Seasonal service operated only during summer months)</t>
  </si>
  <si>
    <t>28-328</t>
  </si>
  <si>
    <t>260-261</t>
  </si>
  <si>
    <t>267-264</t>
  </si>
  <si>
    <t>70-370</t>
  </si>
  <si>
    <t>76-376</t>
  </si>
  <si>
    <t># -    Hollywood Park from 4-21-04 through 7-18-04 and 11-03 through 12-20-04 maximum buses required for Daily).</t>
  </si>
  <si>
    <t>&amp; -   Santa Anita Race Track from 12-26-04 through 4-18-04 and 9-29-04 through 10-31-04.</t>
  </si>
  <si>
    <t>+ -  BDOF Owl Service.</t>
  </si>
  <si>
    <t>40-340-442 +</t>
  </si>
  <si>
    <t>260-361</t>
  </si>
  <si>
    <t>DIVISION 3 COMBINED REGULAR AND RAPID SERVICE</t>
  </si>
  <si>
    <t>Seasonal Assignments</t>
  </si>
  <si>
    <t>Div. No.</t>
  </si>
  <si>
    <t>Base</t>
  </si>
  <si>
    <t xml:space="preserve">PM </t>
  </si>
  <si>
    <t>Notes</t>
  </si>
  <si>
    <t>DAILY ONLY</t>
  </si>
  <si>
    <t>SCHEDULED SERVICE</t>
  </si>
  <si>
    <t>TOTAL SCHEDULED PEAK SERVICE</t>
  </si>
  <si>
    <t>ALT FUEL</t>
  </si>
  <si>
    <t>DIESEL</t>
  </si>
  <si>
    <t>SPARES</t>
  </si>
  <si>
    <t>TOTAL DIVISION ASSIGNMENTS</t>
  </si>
  <si>
    <t>TOTAL SCHEDULED PEAK SERVICES &amp; SPARES</t>
  </si>
  <si>
    <t>CONTRACT &amp; LEASED SERVICES</t>
  </si>
  <si>
    <t>TOTAL ACTIVE FLEET ASSIGNED</t>
  </si>
  <si>
    <t>INACTIVE FLEET</t>
  </si>
  <si>
    <t>PENDING EVALUATION FOR SALE</t>
  </si>
  <si>
    <t>TOTAL INACTIVE</t>
  </si>
  <si>
    <t>**************************************************************</t>
  </si>
  <si>
    <t>****************</t>
  </si>
  <si>
    <t>@</t>
  </si>
  <si>
    <t>71</t>
  </si>
  <si>
    <t>154</t>
  </si>
  <si>
    <t>169</t>
  </si>
  <si>
    <t>380</t>
  </si>
  <si>
    <t>487</t>
  </si>
  <si>
    <t>Division Equipment Assignment for Scheduled Service (Peak)</t>
  </si>
  <si>
    <t>Line Assignments Sorted by Line Number</t>
  </si>
  <si>
    <t>Line Assignments Sorted by Division</t>
  </si>
  <si>
    <t>3*</t>
  </si>
  <si>
    <t>DIVISION LINE ASSIGNMENT REPORT</t>
  </si>
  <si>
    <t>WEEKDAY</t>
  </si>
  <si>
    <t>BDOF - Business Development Operating Facility</t>
  </si>
  <si>
    <t>+     BDOF Operated Owl Service.</t>
  </si>
  <si>
    <t>705</t>
  </si>
  <si>
    <t>*** NO SEASONAL ASSIGNMENTS FOR THIS PERIOD</t>
  </si>
  <si>
    <t>Please double click on the ICON to open the file.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</si>
</sst>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00"/>
    <numFmt numFmtId="169" formatCode="#"/>
    <numFmt numFmtId="170" formatCode="0.0"/>
    <numFmt numFmtId="171" formatCode="#.0"/>
    <numFmt numFmtId="172" formatCode="#.00"/>
    <numFmt numFmtId="173" formatCode="0_);[Red]\(0\)"/>
    <numFmt numFmtId="174" formatCode="0.000%"/>
    <numFmt numFmtId="175" formatCode="0.0000%"/>
    <numFmt numFmtId="176" formatCode="0.00000%"/>
    <numFmt numFmtId="177" formatCode="#,##0.0_);\(#,##0.0\)"/>
    <numFmt numFmtId="178" formatCode="#.000"/>
    <numFmt numFmtId="179" formatCode="#.0000"/>
    <numFmt numFmtId="180" formatCode="##"/>
    <numFmt numFmtId="181" formatCode="0.000"/>
    <numFmt numFmtId="182" formatCode="0.0000"/>
    <numFmt numFmtId="183" formatCode="0.00000"/>
    <numFmt numFmtId="184" formatCode="mm/dd/yy"/>
    <numFmt numFmtId="185" formatCode="0000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Arial"/>
      <family val="2"/>
    </font>
    <font>
      <sz val="14"/>
      <color indexed="22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2"/>
      <name val="Courier New"/>
      <family val="3"/>
    </font>
    <font>
      <b/>
      <sz val="12"/>
      <color indexed="8"/>
      <name val="Tahoma"/>
      <family val="2"/>
    </font>
    <font>
      <b/>
      <sz val="10"/>
      <color indexed="9"/>
      <name val="Arial"/>
      <family val="2"/>
    </font>
    <font>
      <sz val="10"/>
      <color indexed="8"/>
      <name val="Tahoma"/>
      <family val="2"/>
    </font>
    <font>
      <sz val="14"/>
      <color indexed="9"/>
      <name val="Arial"/>
      <family val="2"/>
    </font>
    <font>
      <sz val="20"/>
      <name val="Arial"/>
      <family val="2"/>
    </font>
    <font>
      <b/>
      <sz val="12"/>
      <color indexed="8"/>
      <name val="Courier New"/>
      <family val="3"/>
    </font>
    <font>
      <sz val="12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12"/>
      <color indexed="9"/>
      <name val="Courier New"/>
      <family val="3"/>
    </font>
    <font>
      <b/>
      <sz val="20"/>
      <name val="Arial"/>
      <family val="2"/>
    </font>
    <font>
      <b/>
      <sz val="14"/>
      <name val="Tahoma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20"/>
      <name val="Tahoma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2"/>
      <color indexed="23"/>
      <name val="Tahoma"/>
      <family val="2"/>
    </font>
    <font>
      <sz val="10"/>
      <color indexed="23"/>
      <name val="Tahoma"/>
      <family val="2"/>
    </font>
    <font>
      <b/>
      <sz val="12"/>
      <color indexed="9"/>
      <name val="Tahoma"/>
      <family val="2"/>
    </font>
    <font>
      <b/>
      <sz val="12"/>
      <color indexed="10"/>
      <name val="Tahoma"/>
      <family val="2"/>
    </font>
    <font>
      <b/>
      <sz val="12"/>
      <color indexed="48"/>
      <name val="Tahoma"/>
      <family val="2"/>
    </font>
    <font>
      <sz val="12"/>
      <color indexed="12"/>
      <name val="Tahoma"/>
      <family val="2"/>
    </font>
    <font>
      <sz val="10"/>
      <color indexed="9"/>
      <name val="Tahoma"/>
      <family val="2"/>
    </font>
    <font>
      <sz val="1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ck"/>
      <right style="thick"/>
      <top style="thick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ck"/>
      <right style="thick"/>
      <top style="double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thin">
        <color indexed="10"/>
      </bottom>
    </border>
    <border>
      <left style="thin"/>
      <right style="thin"/>
      <top style="medium">
        <color indexed="10"/>
      </top>
      <bottom style="thin">
        <color indexed="10"/>
      </bottom>
    </border>
    <border>
      <left style="thin"/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7" xfId="0" applyFont="1" applyBorder="1" applyAlignment="1">
      <alignment wrapText="1"/>
    </xf>
    <xf numFmtId="49" fontId="13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left" vertical="center"/>
    </xf>
    <xf numFmtId="9" fontId="2" fillId="0" borderId="3" xfId="21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9" fontId="3" fillId="0" borderId="0" xfId="21" applyNumberFormat="1" applyFont="1" applyAlignment="1">
      <alignment horizontal="center"/>
    </xf>
    <xf numFmtId="9" fontId="3" fillId="0" borderId="5" xfId="21" applyNumberFormat="1" applyFont="1" applyBorder="1" applyAlignment="1">
      <alignment horizontal="center" vertical="center"/>
    </xf>
    <xf numFmtId="9" fontId="3" fillId="0" borderId="0" xfId="21" applyNumberFormat="1" applyFont="1" applyBorder="1" applyAlignment="1">
      <alignment horizontal="center" vertical="center"/>
    </xf>
    <xf numFmtId="9" fontId="2" fillId="0" borderId="8" xfId="21" applyNumberFormat="1" applyFont="1" applyBorder="1" applyAlignment="1">
      <alignment horizontal="center"/>
    </xf>
    <xf numFmtId="9" fontId="3" fillId="2" borderId="2" xfId="21" applyNumberFormat="1" applyFont="1" applyFill="1" applyBorder="1" applyAlignment="1">
      <alignment horizontal="center"/>
    </xf>
    <xf numFmtId="169" fontId="3" fillId="0" borderId="0" xfId="0" applyNumberFormat="1" applyFont="1" applyAlignment="1">
      <alignment/>
    </xf>
    <xf numFmtId="169" fontId="2" fillId="0" borderId="2" xfId="0" applyNumberFormat="1" applyFont="1" applyBorder="1" applyAlignment="1">
      <alignment/>
    </xf>
    <xf numFmtId="1" fontId="3" fillId="0" borderId="0" xfId="21" applyNumberFormat="1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3" fillId="0" borderId="9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9" fontId="6" fillId="0" borderId="0" xfId="0" applyNumberFormat="1" applyFont="1" applyAlignment="1">
      <alignment/>
    </xf>
    <xf numFmtId="169" fontId="3" fillId="2" borderId="10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8" fillId="2" borderId="0" xfId="0" applyNumberFormat="1" applyFont="1" applyFill="1" applyAlignment="1">
      <alignment horizontal="center"/>
    </xf>
    <xf numFmtId="169" fontId="9" fillId="0" borderId="7" xfId="0" applyNumberFormat="1" applyFont="1" applyBorder="1" applyAlignment="1">
      <alignment wrapText="1"/>
    </xf>
    <xf numFmtId="169" fontId="6" fillId="2" borderId="0" xfId="0" applyNumberFormat="1" applyFont="1" applyFill="1" applyAlignment="1">
      <alignment horizontal="center"/>
    </xf>
    <xf numFmtId="169" fontId="3" fillId="0" borderId="5" xfId="0" applyNumberFormat="1" applyFont="1" applyBorder="1" applyAlignment="1">
      <alignment vertical="center"/>
    </xf>
    <xf numFmtId="169" fontId="3" fillId="0" borderId="0" xfId="0" applyNumberFormat="1" applyFont="1" applyBorder="1" applyAlignment="1">
      <alignment vertical="center"/>
    </xf>
    <xf numFmtId="169" fontId="2" fillId="0" borderId="3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14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49" fontId="14" fillId="0" borderId="16" xfId="0" applyNumberFormat="1" applyFont="1" applyBorder="1" applyAlignment="1" applyProtection="1">
      <alignment horizontal="center"/>
      <protection/>
    </xf>
    <xf numFmtId="0" fontId="6" fillId="0" borderId="5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Alignment="1">
      <alignment horizontal="right"/>
    </xf>
    <xf numFmtId="169" fontId="15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69" fontId="8" fillId="0" borderId="0" xfId="0" applyNumberFormat="1" applyFont="1" applyAlignment="1">
      <alignment horizontal="right"/>
    </xf>
    <xf numFmtId="169" fontId="8" fillId="0" borderId="0" xfId="0" applyNumberFormat="1" applyFont="1" applyAlignment="1" quotePrefix="1">
      <alignment/>
    </xf>
    <xf numFmtId="169" fontId="8" fillId="0" borderId="0" xfId="0" applyNumberFormat="1" applyFont="1" applyAlignment="1" quotePrefix="1">
      <alignment horizontal="right"/>
    </xf>
    <xf numFmtId="169" fontId="8" fillId="0" borderId="0" xfId="0" applyNumberFormat="1" applyFont="1" applyAlignment="1">
      <alignment horizontal="right" vertical="top"/>
    </xf>
    <xf numFmtId="165" fontId="11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69" fontId="2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169" fontId="11" fillId="2" borderId="0" xfId="0" applyNumberFormat="1" applyFont="1" applyFill="1" applyAlignment="1">
      <alignment/>
    </xf>
    <xf numFmtId="169" fontId="11" fillId="2" borderId="0" xfId="0" applyNumberFormat="1" applyFont="1" applyFill="1" applyAlignment="1">
      <alignment horizontal="center"/>
    </xf>
    <xf numFmtId="169" fontId="2" fillId="2" borderId="5" xfId="0" applyNumberFormat="1" applyFont="1" applyFill="1" applyBorder="1" applyAlignment="1">
      <alignment horizontal="center" wrapText="1" shrinkToFit="1"/>
    </xf>
    <xf numFmtId="169" fontId="3" fillId="2" borderId="0" xfId="15" applyNumberFormat="1" applyFont="1" applyFill="1" applyAlignment="1">
      <alignment/>
    </xf>
    <xf numFmtId="169" fontId="2" fillId="2" borderId="0" xfId="15" applyNumberFormat="1" applyFont="1" applyFill="1" applyAlignment="1">
      <alignment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21" applyNumberFormat="1" applyFont="1" applyAlignment="1">
      <alignment horizontal="center"/>
    </xf>
    <xf numFmtId="169" fontId="11" fillId="2" borderId="5" xfId="0" applyNumberFormat="1" applyFont="1" applyFill="1" applyBorder="1" applyAlignment="1">
      <alignment horizontal="center"/>
    </xf>
    <xf numFmtId="169" fontId="6" fillId="2" borderId="0" xfId="0" applyNumberFormat="1" applyFont="1" applyFill="1" applyAlignment="1" quotePrefix="1">
      <alignment horizontal="center"/>
    </xf>
    <xf numFmtId="169" fontId="16" fillId="2" borderId="0" xfId="0" applyNumberFormat="1" applyFont="1" applyFill="1" applyAlignment="1">
      <alignment horizontal="center"/>
    </xf>
    <xf numFmtId="169" fontId="6" fillId="2" borderId="18" xfId="0" applyNumberFormat="1" applyFont="1" applyFill="1" applyBorder="1" applyAlignment="1">
      <alignment horizontal="center"/>
    </xf>
    <xf numFmtId="169" fontId="6" fillId="2" borderId="0" xfId="0" applyNumberFormat="1" applyFont="1" applyFill="1" applyAlignment="1">
      <alignment/>
    </xf>
    <xf numFmtId="169" fontId="6" fillId="2" borderId="0" xfId="15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169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169" fontId="18" fillId="2" borderId="2" xfId="0" applyNumberFormat="1" applyFont="1" applyFill="1" applyBorder="1" applyAlignment="1">
      <alignment horizontal="center"/>
    </xf>
    <xf numFmtId="169" fontId="18" fillId="2" borderId="12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69" fontId="19" fillId="2" borderId="19" xfId="0" applyNumberFormat="1" applyFont="1" applyFill="1" applyBorder="1" applyAlignment="1">
      <alignment horizontal="center"/>
    </xf>
    <xf numFmtId="169" fontId="18" fillId="2" borderId="20" xfId="0" applyNumberFormat="1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169" fontId="18" fillId="2" borderId="19" xfId="0" applyNumberFormat="1" applyFont="1" applyFill="1" applyBorder="1" applyAlignment="1">
      <alignment horizontal="center"/>
    </xf>
    <xf numFmtId="0" fontId="18" fillId="2" borderId="21" xfId="0" applyFont="1" applyFill="1" applyBorder="1" applyAlignment="1">
      <alignment horizontal="left"/>
    </xf>
    <xf numFmtId="169" fontId="18" fillId="2" borderId="22" xfId="0" applyNumberFormat="1" applyFont="1" applyFill="1" applyBorder="1" applyAlignment="1">
      <alignment horizontal="center"/>
    </xf>
    <xf numFmtId="169" fontId="18" fillId="2" borderId="23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169" fontId="18" fillId="2" borderId="24" xfId="0" applyNumberFormat="1" applyFont="1" applyFill="1" applyBorder="1" applyAlignment="1">
      <alignment horizontal="center"/>
    </xf>
    <xf numFmtId="169" fontId="18" fillId="2" borderId="13" xfId="0" applyNumberFormat="1" applyFont="1" applyFill="1" applyBorder="1" applyAlignment="1">
      <alignment horizontal="center"/>
    </xf>
    <xf numFmtId="169" fontId="18" fillId="2" borderId="25" xfId="0" applyNumberFormat="1" applyFont="1" applyFill="1" applyBorder="1" applyAlignment="1">
      <alignment horizontal="center"/>
    </xf>
    <xf numFmtId="169" fontId="18" fillId="2" borderId="15" xfId="0" applyNumberFormat="1" applyFont="1" applyFill="1" applyBorder="1" applyAlignment="1">
      <alignment horizontal="center"/>
    </xf>
    <xf numFmtId="169" fontId="18" fillId="2" borderId="26" xfId="0" applyNumberFormat="1" applyFont="1" applyFill="1" applyBorder="1" applyAlignment="1">
      <alignment horizontal="center"/>
    </xf>
    <xf numFmtId="169" fontId="18" fillId="2" borderId="5" xfId="0" applyNumberFormat="1" applyFont="1" applyFill="1" applyBorder="1" applyAlignment="1">
      <alignment horizontal="center"/>
    </xf>
    <xf numFmtId="169" fontId="18" fillId="2" borderId="1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169" fontId="19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169" fontId="18" fillId="2" borderId="0" xfId="0" applyNumberFormat="1" applyFont="1" applyFill="1" applyAlignment="1">
      <alignment horizontal="center"/>
    </xf>
    <xf numFmtId="169" fontId="18" fillId="2" borderId="8" xfId="0" applyNumberFormat="1" applyFont="1" applyFill="1" applyBorder="1" applyAlignment="1">
      <alignment horizontal="center"/>
    </xf>
    <xf numFmtId="169" fontId="18" fillId="2" borderId="27" xfId="0" applyNumberFormat="1" applyFont="1" applyFill="1" applyBorder="1" applyAlignment="1">
      <alignment horizontal="center"/>
    </xf>
    <xf numFmtId="169" fontId="18" fillId="2" borderId="1" xfId="0" applyNumberFormat="1" applyFont="1" applyFill="1" applyBorder="1" applyAlignment="1">
      <alignment horizontal="center"/>
    </xf>
    <xf numFmtId="0" fontId="18" fillId="2" borderId="28" xfId="0" applyFont="1" applyFill="1" applyBorder="1" applyAlignment="1">
      <alignment horizontal="left"/>
    </xf>
    <xf numFmtId="169" fontId="18" fillId="2" borderId="29" xfId="0" applyNumberFormat="1" applyFont="1" applyFill="1" applyBorder="1" applyAlignment="1">
      <alignment horizontal="center"/>
    </xf>
    <xf numFmtId="169" fontId="18" fillId="2" borderId="30" xfId="0" applyNumberFormat="1" applyFont="1" applyFill="1" applyBorder="1" applyAlignment="1">
      <alignment horizontal="center"/>
    </xf>
    <xf numFmtId="169" fontId="18" fillId="2" borderId="31" xfId="0" applyNumberFormat="1" applyFont="1" applyFill="1" applyBorder="1" applyAlignment="1">
      <alignment horizontal="center"/>
    </xf>
    <xf numFmtId="169" fontId="18" fillId="2" borderId="32" xfId="0" applyNumberFormat="1" applyFont="1" applyFill="1" applyBorder="1" applyAlignment="1">
      <alignment horizontal="center"/>
    </xf>
    <xf numFmtId="169" fontId="18" fillId="2" borderId="33" xfId="0" applyNumberFormat="1" applyFont="1" applyFill="1" applyBorder="1" applyAlignment="1">
      <alignment horizontal="center"/>
    </xf>
    <xf numFmtId="9" fontId="18" fillId="2" borderId="0" xfId="21" applyFont="1" applyFill="1" applyAlignment="1">
      <alignment horizontal="center"/>
    </xf>
    <xf numFmtId="0" fontId="18" fillId="2" borderId="0" xfId="0" applyFont="1" applyFill="1" applyBorder="1" applyAlignment="1">
      <alignment/>
    </xf>
    <xf numFmtId="169" fontId="18" fillId="2" borderId="34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9" fontId="18" fillId="2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9" fillId="2" borderId="0" xfId="0" applyFont="1" applyFill="1" applyBorder="1" applyAlignment="1">
      <alignment horizontal="center"/>
    </xf>
    <xf numFmtId="169" fontId="19" fillId="2" borderId="0" xfId="0" applyNumberFormat="1" applyFont="1" applyFill="1" applyBorder="1" applyAlignment="1">
      <alignment horizontal="center"/>
    </xf>
    <xf numFmtId="169" fontId="18" fillId="2" borderId="35" xfId="0" applyNumberFormat="1" applyFont="1" applyFill="1" applyBorder="1" applyAlignment="1">
      <alignment horizontal="center"/>
    </xf>
    <xf numFmtId="169" fontId="18" fillId="2" borderId="36" xfId="0" applyNumberFormat="1" applyFont="1" applyFill="1" applyBorder="1" applyAlignment="1">
      <alignment horizontal="center"/>
    </xf>
    <xf numFmtId="169" fontId="18" fillId="2" borderId="37" xfId="0" applyNumberFormat="1" applyFont="1" applyFill="1" applyBorder="1" applyAlignment="1">
      <alignment horizontal="center"/>
    </xf>
    <xf numFmtId="169" fontId="18" fillId="2" borderId="28" xfId="0" applyNumberFormat="1" applyFont="1" applyFill="1" applyBorder="1" applyAlignment="1">
      <alignment horizontal="center"/>
    </xf>
    <xf numFmtId="169" fontId="18" fillId="2" borderId="0" xfId="21" applyNumberFormat="1" applyFont="1" applyFill="1" applyAlignment="1">
      <alignment horizontal="center"/>
    </xf>
    <xf numFmtId="169" fontId="19" fillId="2" borderId="0" xfId="0" applyNumberFormat="1" applyFont="1" applyFill="1" applyAlignment="1">
      <alignment/>
    </xf>
    <xf numFmtId="169" fontId="19" fillId="2" borderId="0" xfId="0" applyNumberFormat="1" applyFont="1" applyFill="1" applyAlignment="1">
      <alignment horizontal="left"/>
    </xf>
    <xf numFmtId="169" fontId="18" fillId="2" borderId="0" xfId="0" applyNumberFormat="1" applyFont="1" applyFill="1" applyAlignment="1">
      <alignment/>
    </xf>
    <xf numFmtId="169" fontId="18" fillId="2" borderId="0" xfId="0" applyNumberFormat="1" applyFont="1" applyFill="1" applyAlignment="1">
      <alignment horizontal="left"/>
    </xf>
    <xf numFmtId="169" fontId="18" fillId="0" borderId="0" xfId="0" applyNumberFormat="1" applyFont="1" applyAlignment="1">
      <alignment horizontal="center"/>
    </xf>
    <xf numFmtId="0" fontId="18" fillId="2" borderId="24" xfId="0" applyFont="1" applyFill="1" applyBorder="1" applyAlignment="1">
      <alignment/>
    </xf>
    <xf numFmtId="0" fontId="19" fillId="2" borderId="17" xfId="0" applyFont="1" applyFill="1" applyBorder="1" applyAlignment="1">
      <alignment horizontal="center"/>
    </xf>
    <xf numFmtId="169" fontId="19" fillId="2" borderId="38" xfId="0" applyNumberFormat="1" applyFont="1" applyFill="1" applyBorder="1" applyAlignment="1">
      <alignment horizontal="center"/>
    </xf>
    <xf numFmtId="169" fontId="19" fillId="2" borderId="39" xfId="0" applyNumberFormat="1" applyFont="1" applyFill="1" applyBorder="1" applyAlignment="1">
      <alignment horizontal="center"/>
    </xf>
    <xf numFmtId="169" fontId="19" fillId="2" borderId="40" xfId="0" applyNumberFormat="1" applyFont="1" applyFill="1" applyBorder="1" applyAlignment="1">
      <alignment horizontal="center"/>
    </xf>
    <xf numFmtId="0" fontId="18" fillId="2" borderId="35" xfId="0" applyFont="1" applyFill="1" applyBorder="1" applyAlignment="1">
      <alignment horizontal="left"/>
    </xf>
    <xf numFmtId="169" fontId="18" fillId="2" borderId="41" xfId="0" applyNumberFormat="1" applyFont="1" applyFill="1" applyBorder="1" applyAlignment="1">
      <alignment horizontal="center"/>
    </xf>
    <xf numFmtId="169" fontId="18" fillId="2" borderId="42" xfId="0" applyNumberFormat="1" applyFont="1" applyFill="1" applyBorder="1" applyAlignment="1">
      <alignment horizontal="center"/>
    </xf>
    <xf numFmtId="169" fontId="18" fillId="2" borderId="43" xfId="0" applyNumberFormat="1" applyFont="1" applyFill="1" applyBorder="1" applyAlignment="1">
      <alignment horizontal="center"/>
    </xf>
    <xf numFmtId="169" fontId="18" fillId="2" borderId="44" xfId="0" applyNumberFormat="1" applyFont="1" applyFill="1" applyBorder="1" applyAlignment="1">
      <alignment horizontal="left"/>
    </xf>
    <xf numFmtId="169" fontId="18" fillId="2" borderId="28" xfId="0" applyNumberFormat="1" applyFont="1" applyFill="1" applyBorder="1" applyAlignment="1">
      <alignment horizontal="left"/>
    </xf>
    <xf numFmtId="169" fontId="18" fillId="2" borderId="0" xfId="0" applyNumberFormat="1" applyFont="1" applyFill="1" applyBorder="1" applyAlignment="1">
      <alignment horizontal="left"/>
    </xf>
    <xf numFmtId="169" fontId="21" fillId="2" borderId="0" xfId="21" applyNumberFormat="1" applyFont="1" applyFill="1" applyAlignment="1">
      <alignment horizontal="center"/>
    </xf>
    <xf numFmtId="169" fontId="19" fillId="2" borderId="12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169" fontId="19" fillId="2" borderId="45" xfId="0" applyNumberFormat="1" applyFont="1" applyFill="1" applyBorder="1" applyAlignment="1">
      <alignment horizontal="center"/>
    </xf>
    <xf numFmtId="169" fontId="19" fillId="2" borderId="46" xfId="0" applyNumberFormat="1" applyFont="1" applyFill="1" applyBorder="1" applyAlignment="1">
      <alignment horizontal="center"/>
    </xf>
    <xf numFmtId="169" fontId="18" fillId="2" borderId="47" xfId="0" applyNumberFormat="1" applyFont="1" applyFill="1" applyBorder="1" applyAlignment="1">
      <alignment horizontal="left"/>
    </xf>
    <xf numFmtId="169" fontId="18" fillId="2" borderId="48" xfId="0" applyNumberFormat="1" applyFont="1" applyFill="1" applyBorder="1" applyAlignment="1">
      <alignment horizontal="left"/>
    </xf>
    <xf numFmtId="169" fontId="18" fillId="2" borderId="21" xfId="0" applyNumberFormat="1" applyFont="1" applyFill="1" applyBorder="1" applyAlignment="1">
      <alignment horizontal="center"/>
    </xf>
    <xf numFmtId="169" fontId="19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 applyProtection="1">
      <alignment horizontal="left"/>
      <protection/>
    </xf>
    <xf numFmtId="169" fontId="18" fillId="2" borderId="49" xfId="0" applyNumberFormat="1" applyFont="1" applyFill="1" applyBorder="1" applyAlignment="1">
      <alignment horizontal="center"/>
    </xf>
    <xf numFmtId="169" fontId="18" fillId="2" borderId="21" xfId="0" applyNumberFormat="1" applyFont="1" applyFill="1" applyBorder="1" applyAlignment="1">
      <alignment horizontal="left"/>
    </xf>
    <xf numFmtId="0" fontId="18" fillId="2" borderId="0" xfId="0" applyFont="1" applyFill="1" applyBorder="1" applyAlignment="1" applyProtection="1" quotePrefix="1">
      <alignment horizontal="left"/>
      <protection/>
    </xf>
    <xf numFmtId="0" fontId="19" fillId="2" borderId="15" xfId="0" applyFont="1" applyFill="1" applyBorder="1" applyAlignment="1">
      <alignment horizontal="center"/>
    </xf>
    <xf numFmtId="169" fontId="19" fillId="2" borderId="50" xfId="0" applyNumberFormat="1" applyFont="1" applyFill="1" applyBorder="1" applyAlignment="1">
      <alignment horizontal="center"/>
    </xf>
    <xf numFmtId="169" fontId="19" fillId="2" borderId="51" xfId="0" applyNumberFormat="1" applyFont="1" applyFill="1" applyBorder="1" applyAlignment="1">
      <alignment horizontal="center"/>
    </xf>
    <xf numFmtId="169" fontId="19" fillId="2" borderId="52" xfId="0" applyNumberFormat="1" applyFont="1" applyFill="1" applyBorder="1" applyAlignment="1">
      <alignment horizontal="center"/>
    </xf>
    <xf numFmtId="169" fontId="18" fillId="2" borderId="53" xfId="0" applyNumberFormat="1" applyFont="1" applyFill="1" applyBorder="1" applyAlignment="1">
      <alignment horizontal="left"/>
    </xf>
    <xf numFmtId="169" fontId="18" fillId="2" borderId="54" xfId="0" applyNumberFormat="1" applyFont="1" applyFill="1" applyBorder="1" applyAlignment="1">
      <alignment horizontal="center"/>
    </xf>
    <xf numFmtId="169" fontId="18" fillId="2" borderId="3" xfId="0" applyNumberFormat="1" applyFont="1" applyFill="1" applyBorder="1" applyAlignment="1">
      <alignment horizontal="center"/>
    </xf>
    <xf numFmtId="169" fontId="18" fillId="2" borderId="55" xfId="0" applyNumberFormat="1" applyFont="1" applyFill="1" applyBorder="1" applyAlignment="1">
      <alignment horizontal="center"/>
    </xf>
    <xf numFmtId="169" fontId="18" fillId="2" borderId="56" xfId="0" applyNumberFormat="1" applyFont="1" applyFill="1" applyBorder="1" applyAlignment="1">
      <alignment horizontal="left"/>
    </xf>
    <xf numFmtId="0" fontId="18" fillId="2" borderId="0" xfId="0" applyFont="1" applyFill="1" applyBorder="1" applyAlignment="1" quotePrefix="1">
      <alignment/>
    </xf>
    <xf numFmtId="169" fontId="18" fillId="2" borderId="57" xfId="0" applyNumberFormat="1" applyFont="1" applyFill="1" applyBorder="1" applyAlignment="1">
      <alignment horizontal="center"/>
    </xf>
    <xf numFmtId="169" fontId="18" fillId="2" borderId="58" xfId="0" applyNumberFormat="1" applyFont="1" applyFill="1" applyBorder="1" applyAlignment="1">
      <alignment horizontal="center"/>
    </xf>
    <xf numFmtId="169" fontId="18" fillId="0" borderId="0" xfId="0" applyNumberFormat="1" applyFont="1" applyAlignment="1">
      <alignment horizontal="left"/>
    </xf>
    <xf numFmtId="169" fontId="23" fillId="0" borderId="0" xfId="0" applyNumberFormat="1" applyFont="1" applyAlignment="1">
      <alignment/>
    </xf>
    <xf numFmtId="169" fontId="23" fillId="2" borderId="0" xfId="0" applyNumberFormat="1" applyFont="1" applyFill="1" applyAlignment="1" quotePrefix="1">
      <alignment horizontal="center"/>
    </xf>
    <xf numFmtId="0" fontId="23" fillId="0" borderId="15" xfId="0" applyFont="1" applyBorder="1" applyAlignment="1">
      <alignment/>
    </xf>
    <xf numFmtId="169" fontId="23" fillId="2" borderId="0" xfId="0" applyNumberFormat="1" applyFont="1" applyFill="1" applyBorder="1" applyAlignment="1">
      <alignment horizontal="center"/>
    </xf>
    <xf numFmtId="169" fontId="23" fillId="2" borderId="0" xfId="15" applyNumberFormat="1" applyFont="1" applyFill="1" applyAlignment="1">
      <alignment/>
    </xf>
    <xf numFmtId="9" fontId="21" fillId="2" borderId="0" xfId="21" applyFont="1" applyFill="1" applyAlignment="1">
      <alignment horizontal="center"/>
    </xf>
    <xf numFmtId="169" fontId="20" fillId="2" borderId="0" xfId="0" applyNumberFormat="1" applyFont="1" applyFill="1" applyAlignment="1">
      <alignment horizontal="center"/>
    </xf>
    <xf numFmtId="9" fontId="21" fillId="2" borderId="0" xfId="2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9" fontId="18" fillId="2" borderId="59" xfId="0" applyNumberFormat="1" applyFont="1" applyFill="1" applyBorder="1" applyAlignment="1">
      <alignment horizontal="center"/>
    </xf>
    <xf numFmtId="169" fontId="18" fillId="2" borderId="60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169" fontId="18" fillId="2" borderId="61" xfId="0" applyNumberFormat="1" applyFont="1" applyFill="1" applyBorder="1" applyAlignment="1">
      <alignment horizontal="center"/>
    </xf>
    <xf numFmtId="169" fontId="18" fillId="2" borderId="62" xfId="0" applyNumberFormat="1" applyFont="1" applyFill="1" applyBorder="1" applyAlignment="1">
      <alignment horizontal="center"/>
    </xf>
    <xf numFmtId="169" fontId="19" fillId="2" borderId="25" xfId="0" applyNumberFormat="1" applyFont="1" applyFill="1" applyBorder="1" applyAlignment="1">
      <alignment horizontal="center"/>
    </xf>
    <xf numFmtId="169" fontId="19" fillId="2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9" fontId="21" fillId="2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/>
    </xf>
    <xf numFmtId="14" fontId="3" fillId="2" borderId="0" xfId="0" applyNumberFormat="1" applyFont="1" applyFill="1" applyAlignment="1">
      <alignment/>
    </xf>
    <xf numFmtId="14" fontId="0" fillId="0" borderId="0" xfId="0" applyNumberFormat="1" applyAlignment="1">
      <alignment/>
    </xf>
    <xf numFmtId="14" fontId="12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169" fontId="11" fillId="0" borderId="0" xfId="0" applyNumberFormat="1" applyFont="1" applyAlignment="1" quotePrefix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69" fontId="26" fillId="2" borderId="0" xfId="0" applyNumberFormat="1" applyFont="1" applyFill="1" applyAlignment="1">
      <alignment horizontal="center"/>
    </xf>
    <xf numFmtId="169" fontId="21" fillId="2" borderId="0" xfId="0" applyNumberFormat="1" applyFont="1" applyFill="1" applyAlignment="1" applyProtection="1">
      <alignment horizontal="center"/>
      <protection hidden="1"/>
    </xf>
    <xf numFmtId="169" fontId="21" fillId="2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169" fontId="26" fillId="2" borderId="5" xfId="0" applyNumberFormat="1" applyFont="1" applyFill="1" applyBorder="1" applyAlignment="1">
      <alignment horizontal="center"/>
    </xf>
    <xf numFmtId="169" fontId="26" fillId="2" borderId="0" xfId="0" applyNumberFormat="1" applyFont="1" applyFill="1" applyBorder="1" applyAlignment="1">
      <alignment horizontal="center"/>
    </xf>
    <xf numFmtId="169" fontId="21" fillId="2" borderId="1" xfId="0" applyNumberFormat="1" applyFont="1" applyFill="1" applyBorder="1" applyAlignment="1">
      <alignment horizontal="center"/>
    </xf>
    <xf numFmtId="169" fontId="21" fillId="2" borderId="23" xfId="0" applyNumberFormat="1" applyFont="1" applyFill="1" applyBorder="1" applyAlignment="1">
      <alignment horizontal="center"/>
    </xf>
    <xf numFmtId="169" fontId="21" fillId="2" borderId="22" xfId="0" applyNumberFormat="1" applyFont="1" applyFill="1" applyBorder="1" applyAlignment="1">
      <alignment horizontal="center"/>
    </xf>
    <xf numFmtId="169" fontId="21" fillId="2" borderId="56" xfId="0" applyNumberFormat="1" applyFont="1" applyFill="1" applyBorder="1" applyAlignment="1">
      <alignment horizontal="center"/>
    </xf>
    <xf numFmtId="169" fontId="21" fillId="2" borderId="63" xfId="0" applyNumberFormat="1" applyFont="1" applyFill="1" applyBorder="1" applyAlignment="1">
      <alignment horizontal="center"/>
    </xf>
    <xf numFmtId="169" fontId="21" fillId="2" borderId="0" xfId="0" applyNumberFormat="1" applyFont="1" applyFill="1" applyBorder="1" applyAlignment="1">
      <alignment horizontal="center"/>
    </xf>
    <xf numFmtId="169" fontId="21" fillId="2" borderId="5" xfId="0" applyNumberFormat="1" applyFont="1" applyFill="1" applyBorder="1" applyAlignment="1">
      <alignment horizontal="center"/>
    </xf>
    <xf numFmtId="9" fontId="21" fillId="2" borderId="0" xfId="2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169" fontId="21" fillId="2" borderId="0" xfId="21" applyNumberFormat="1" applyFont="1" applyFill="1" applyBorder="1" applyAlignment="1">
      <alignment horizontal="center"/>
    </xf>
    <xf numFmtId="169" fontId="21" fillId="2" borderId="41" xfId="0" applyNumberFormat="1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3" xfId="0" applyFont="1" applyFill="1" applyBorder="1" applyAlignment="1">
      <alignment horizontal="center" wrapText="1"/>
    </xf>
    <xf numFmtId="0" fontId="21" fillId="2" borderId="35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169" fontId="21" fillId="2" borderId="25" xfId="0" applyNumberFormat="1" applyFont="1" applyFill="1" applyBorder="1" applyAlignment="1">
      <alignment horizontal="center"/>
    </xf>
    <xf numFmtId="169" fontId="21" fillId="2" borderId="15" xfId="0" applyNumberFormat="1" applyFont="1" applyFill="1" applyBorder="1" applyAlignment="1">
      <alignment horizontal="center"/>
    </xf>
    <xf numFmtId="169" fontId="21" fillId="2" borderId="26" xfId="0" applyNumberFormat="1" applyFont="1" applyFill="1" applyBorder="1" applyAlignment="1">
      <alignment horizontal="center"/>
    </xf>
    <xf numFmtId="169" fontId="21" fillId="2" borderId="17" xfId="0" applyNumberFormat="1" applyFont="1" applyFill="1" applyBorder="1" applyAlignment="1">
      <alignment horizontal="center"/>
    </xf>
    <xf numFmtId="169" fontId="21" fillId="2" borderId="13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1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1" fontId="21" fillId="2" borderId="0" xfId="21" applyNumberFormat="1" applyFont="1" applyFill="1" applyAlignment="1">
      <alignment horizontal="center"/>
    </xf>
    <xf numFmtId="169" fontId="26" fillId="2" borderId="19" xfId="0" applyNumberFormat="1" applyFont="1" applyFill="1" applyBorder="1" applyAlignment="1">
      <alignment horizontal="center"/>
    </xf>
    <xf numFmtId="169" fontId="26" fillId="2" borderId="12" xfId="0" applyNumberFormat="1" applyFont="1" applyFill="1" applyBorder="1" applyAlignment="1">
      <alignment horizontal="center"/>
    </xf>
    <xf numFmtId="169" fontId="26" fillId="2" borderId="13" xfId="0" applyNumberFormat="1" applyFont="1" applyFill="1" applyBorder="1" applyAlignment="1">
      <alignment horizontal="center"/>
    </xf>
    <xf numFmtId="169" fontId="21" fillId="2" borderId="2" xfId="0" applyNumberFormat="1" applyFont="1" applyFill="1" applyBorder="1" applyAlignment="1">
      <alignment horizontal="center"/>
    </xf>
    <xf numFmtId="169" fontId="18" fillId="2" borderId="10" xfId="0" applyNumberFormat="1" applyFont="1" applyFill="1" applyBorder="1" applyAlignment="1">
      <alignment horizontal="center"/>
    </xf>
    <xf numFmtId="169" fontId="21" fillId="2" borderId="28" xfId="0" applyNumberFormat="1" applyFont="1" applyFill="1" applyBorder="1" applyAlignment="1">
      <alignment horizontal="center"/>
    </xf>
    <xf numFmtId="169" fontId="21" fillId="2" borderId="27" xfId="0" applyNumberFormat="1" applyFont="1" applyFill="1" applyBorder="1" applyAlignment="1">
      <alignment horizontal="center"/>
    </xf>
    <xf numFmtId="169" fontId="21" fillId="2" borderId="21" xfId="0" applyNumberFormat="1" applyFont="1" applyFill="1" applyBorder="1" applyAlignment="1">
      <alignment horizontal="center"/>
    </xf>
    <xf numFmtId="169" fontId="21" fillId="2" borderId="32" xfId="0" applyNumberFormat="1" applyFont="1" applyFill="1" applyBorder="1" applyAlignment="1">
      <alignment horizontal="center"/>
    </xf>
    <xf numFmtId="169" fontId="21" fillId="2" borderId="24" xfId="0" applyNumberFormat="1" applyFont="1" applyFill="1" applyBorder="1" applyAlignment="1">
      <alignment horizontal="center"/>
    </xf>
    <xf numFmtId="169" fontId="22" fillId="2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169" fontId="21" fillId="2" borderId="10" xfId="0" applyNumberFormat="1" applyFont="1" applyFill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9" fontId="18" fillId="2" borderId="64" xfId="0" applyNumberFormat="1" applyFont="1" applyFill="1" applyBorder="1" applyAlignment="1">
      <alignment horizontal="center"/>
    </xf>
    <xf numFmtId="169" fontId="19" fillId="2" borderId="65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2" borderId="0" xfId="15" applyNumberFormat="1" applyFont="1" applyFill="1" applyAlignment="1">
      <alignment/>
    </xf>
    <xf numFmtId="169" fontId="18" fillId="0" borderId="59" xfId="0" applyNumberFormat="1" applyFont="1" applyFill="1" applyBorder="1" applyAlignment="1">
      <alignment horizontal="center"/>
    </xf>
    <xf numFmtId="169" fontId="18" fillId="0" borderId="19" xfId="0" applyNumberFormat="1" applyFont="1" applyFill="1" applyBorder="1" applyAlignment="1">
      <alignment horizontal="center"/>
    </xf>
    <xf numFmtId="169" fontId="18" fillId="0" borderId="60" xfId="0" applyNumberFormat="1" applyFont="1" applyFill="1" applyBorder="1" applyAlignment="1">
      <alignment horizontal="center"/>
    </xf>
    <xf numFmtId="169" fontId="18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left"/>
    </xf>
    <xf numFmtId="169" fontId="18" fillId="0" borderId="0" xfId="0" applyNumberFormat="1" applyFont="1" applyFill="1" applyAlignment="1">
      <alignment horizontal="center"/>
    </xf>
    <xf numFmtId="169" fontId="21" fillId="0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/>
    </xf>
    <xf numFmtId="169" fontId="17" fillId="0" borderId="2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69" fontId="21" fillId="0" borderId="12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169" fontId="19" fillId="0" borderId="38" xfId="0" applyNumberFormat="1" applyFont="1" applyFill="1" applyBorder="1" applyAlignment="1">
      <alignment horizontal="center"/>
    </xf>
    <xf numFmtId="169" fontId="19" fillId="0" borderId="39" xfId="0" applyNumberFormat="1" applyFont="1" applyFill="1" applyBorder="1" applyAlignment="1">
      <alignment horizontal="center"/>
    </xf>
    <xf numFmtId="169" fontId="19" fillId="0" borderId="40" xfId="0" applyNumberFormat="1" applyFont="1" applyFill="1" applyBorder="1" applyAlignment="1">
      <alignment horizontal="center"/>
    </xf>
    <xf numFmtId="169" fontId="26" fillId="0" borderId="5" xfId="0" applyNumberFormat="1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left"/>
    </xf>
    <xf numFmtId="169" fontId="18" fillId="0" borderId="41" xfId="0" applyNumberFormat="1" applyFont="1" applyFill="1" applyBorder="1" applyAlignment="1">
      <alignment horizontal="center"/>
    </xf>
    <xf numFmtId="169" fontId="18" fillId="0" borderId="42" xfId="0" applyNumberFormat="1" applyFont="1" applyFill="1" applyBorder="1" applyAlignment="1">
      <alignment horizontal="center"/>
    </xf>
    <xf numFmtId="169" fontId="18" fillId="0" borderId="2" xfId="0" applyNumberFormat="1" applyFont="1" applyFill="1" applyBorder="1" applyAlignment="1">
      <alignment horizontal="center"/>
    </xf>
    <xf numFmtId="169" fontId="18" fillId="0" borderId="43" xfId="0" applyNumberFormat="1" applyFont="1" applyFill="1" applyBorder="1" applyAlignment="1">
      <alignment horizontal="center"/>
    </xf>
    <xf numFmtId="169" fontId="21" fillId="0" borderId="41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169" fontId="18" fillId="0" borderId="44" xfId="0" applyNumberFormat="1" applyFont="1" applyFill="1" applyBorder="1" applyAlignment="1">
      <alignment horizontal="left"/>
    </xf>
    <xf numFmtId="169" fontId="21" fillId="0" borderId="1" xfId="0" applyNumberFormat="1" applyFont="1" applyFill="1" applyBorder="1" applyAlignment="1">
      <alignment horizontal="center"/>
    </xf>
    <xf numFmtId="169" fontId="21" fillId="0" borderId="67" xfId="0" applyNumberFormat="1" applyFont="1" applyFill="1" applyBorder="1" applyAlignment="1">
      <alignment horizontal="center"/>
    </xf>
    <xf numFmtId="169" fontId="18" fillId="0" borderId="28" xfId="0" applyNumberFormat="1" applyFont="1" applyFill="1" applyBorder="1" applyAlignment="1">
      <alignment horizontal="left"/>
    </xf>
    <xf numFmtId="169" fontId="18" fillId="0" borderId="1" xfId="0" applyNumberFormat="1" applyFont="1" applyFill="1" applyBorder="1" applyAlignment="1">
      <alignment horizontal="center"/>
    </xf>
    <xf numFmtId="169" fontId="21" fillId="0" borderId="23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69" fontId="18" fillId="0" borderId="22" xfId="0" applyNumberFormat="1" applyFont="1" applyFill="1" applyBorder="1" applyAlignment="1">
      <alignment horizontal="center"/>
    </xf>
    <xf numFmtId="169" fontId="18" fillId="0" borderId="68" xfId="0" applyNumberFormat="1" applyFont="1" applyFill="1" applyBorder="1" applyAlignment="1">
      <alignment horizontal="center"/>
    </xf>
    <xf numFmtId="169" fontId="18" fillId="0" borderId="69" xfId="0" applyNumberFormat="1" applyFont="1" applyFill="1" applyBorder="1" applyAlignment="1">
      <alignment horizontal="center"/>
    </xf>
    <xf numFmtId="169" fontId="18" fillId="0" borderId="70" xfId="0" applyNumberFormat="1" applyFont="1" applyFill="1" applyBorder="1" applyAlignment="1">
      <alignment horizontal="center"/>
    </xf>
    <xf numFmtId="169" fontId="21" fillId="0" borderId="22" xfId="0" applyNumberFormat="1" applyFont="1" applyFill="1" applyBorder="1" applyAlignment="1">
      <alignment horizontal="center"/>
    </xf>
    <xf numFmtId="169" fontId="21" fillId="0" borderId="7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9" fontId="18" fillId="0" borderId="24" xfId="0" applyNumberFormat="1" applyFont="1" applyFill="1" applyBorder="1" applyAlignment="1">
      <alignment horizontal="center"/>
    </xf>
    <xf numFmtId="169" fontId="18" fillId="0" borderId="12" xfId="0" applyNumberFormat="1" applyFont="1" applyFill="1" applyBorder="1" applyAlignment="1">
      <alignment horizontal="center"/>
    </xf>
    <xf numFmtId="169" fontId="18" fillId="0" borderId="13" xfId="0" applyNumberFormat="1" applyFont="1" applyFill="1" applyBorder="1" applyAlignment="1">
      <alignment horizontal="center"/>
    </xf>
    <xf numFmtId="169" fontId="21" fillId="0" borderId="56" xfId="0" applyNumberFormat="1" applyFont="1" applyFill="1" applyBorder="1" applyAlignment="1">
      <alignment horizontal="center"/>
    </xf>
    <xf numFmtId="169" fontId="21" fillId="0" borderId="63" xfId="0" applyNumberFormat="1" applyFont="1" applyFill="1" applyBorder="1" applyAlignment="1">
      <alignment horizontal="center"/>
    </xf>
    <xf numFmtId="169" fontId="21" fillId="0" borderId="72" xfId="0" applyNumberFormat="1" applyFont="1" applyFill="1" applyBorder="1" applyAlignment="1">
      <alignment horizontal="center"/>
    </xf>
    <xf numFmtId="169" fontId="18" fillId="0" borderId="25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69" fontId="18" fillId="0" borderId="15" xfId="0" applyNumberFormat="1" applyFont="1" applyFill="1" applyBorder="1" applyAlignment="1">
      <alignment horizontal="center"/>
    </xf>
    <xf numFmtId="169" fontId="21" fillId="0" borderId="0" xfId="0" applyNumberFormat="1" applyFont="1" applyFill="1" applyBorder="1" applyAlignment="1">
      <alignment horizontal="center"/>
    </xf>
    <xf numFmtId="169" fontId="18" fillId="0" borderId="26" xfId="0" applyNumberFormat="1" applyFont="1" applyFill="1" applyBorder="1" applyAlignment="1">
      <alignment horizontal="center"/>
    </xf>
    <xf numFmtId="169" fontId="18" fillId="0" borderId="5" xfId="0" applyNumberFormat="1" applyFont="1" applyFill="1" applyBorder="1" applyAlignment="1">
      <alignment horizontal="center"/>
    </xf>
    <xf numFmtId="169" fontId="18" fillId="0" borderId="17" xfId="0" applyNumberFormat="1" applyFont="1" applyFill="1" applyBorder="1" applyAlignment="1">
      <alignment horizontal="center"/>
    </xf>
    <xf numFmtId="169" fontId="21" fillId="0" borderId="5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left"/>
    </xf>
    <xf numFmtId="9" fontId="21" fillId="0" borderId="0" xfId="21" applyNumberFormat="1" applyFont="1" applyFill="1" applyAlignment="1">
      <alignment horizontal="center"/>
    </xf>
    <xf numFmtId="9" fontId="21" fillId="0" borderId="0" xfId="2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/>
    </xf>
    <xf numFmtId="169" fontId="19" fillId="0" borderId="45" xfId="0" applyNumberFormat="1" applyFont="1" applyFill="1" applyBorder="1" applyAlignment="1">
      <alignment horizontal="center"/>
    </xf>
    <xf numFmtId="169" fontId="19" fillId="0" borderId="46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169" fontId="18" fillId="0" borderId="47" xfId="0" applyNumberFormat="1" applyFont="1" applyFill="1" applyBorder="1" applyAlignment="1">
      <alignment horizontal="left"/>
    </xf>
    <xf numFmtId="169" fontId="18" fillId="0" borderId="29" xfId="0" applyNumberFormat="1" applyFont="1" applyFill="1" applyBorder="1" applyAlignment="1">
      <alignment horizontal="center"/>
    </xf>
    <xf numFmtId="169" fontId="18" fillId="0" borderId="28" xfId="0" applyNumberFormat="1" applyFont="1" applyFill="1" applyBorder="1" applyAlignment="1">
      <alignment horizontal="center"/>
    </xf>
    <xf numFmtId="169" fontId="18" fillId="0" borderId="27" xfId="0" applyNumberFormat="1" applyFont="1" applyFill="1" applyBorder="1" applyAlignment="1">
      <alignment horizontal="center"/>
    </xf>
    <xf numFmtId="0" fontId="21" fillId="0" borderId="73" xfId="0" applyFont="1" applyFill="1" applyBorder="1" applyAlignment="1">
      <alignment horizontal="center"/>
    </xf>
    <xf numFmtId="169" fontId="18" fillId="0" borderId="48" xfId="0" applyNumberFormat="1" applyFont="1" applyFill="1" applyBorder="1" applyAlignment="1">
      <alignment horizontal="left"/>
    </xf>
    <xf numFmtId="169" fontId="18" fillId="0" borderId="34" xfId="0" applyNumberFormat="1" applyFont="1" applyFill="1" applyBorder="1" applyAlignment="1">
      <alignment horizontal="center"/>
    </xf>
    <xf numFmtId="169" fontId="18" fillId="0" borderId="21" xfId="0" applyNumberFormat="1" applyFont="1" applyFill="1" applyBorder="1" applyAlignment="1">
      <alignment horizontal="center"/>
    </xf>
    <xf numFmtId="169" fontId="18" fillId="0" borderId="32" xfId="0" applyNumberFormat="1" applyFont="1" applyFill="1" applyBorder="1" applyAlignment="1">
      <alignment horizontal="center"/>
    </xf>
    <xf numFmtId="169" fontId="18" fillId="0" borderId="33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169" fontId="21" fillId="0" borderId="13" xfId="0" applyNumberFormat="1" applyFont="1" applyFill="1" applyBorder="1" applyAlignment="1">
      <alignment horizontal="center"/>
    </xf>
    <xf numFmtId="169" fontId="21" fillId="0" borderId="25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left"/>
    </xf>
    <xf numFmtId="169" fontId="21" fillId="0" borderId="17" xfId="0" applyNumberFormat="1" applyFont="1" applyFill="1" applyBorder="1" applyAlignment="1">
      <alignment horizontal="center"/>
    </xf>
    <xf numFmtId="169" fontId="21" fillId="0" borderId="2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1" fillId="2" borderId="5" xfId="0" applyFont="1" applyFill="1" applyBorder="1" applyAlignment="1">
      <alignment horizontal="center"/>
    </xf>
    <xf numFmtId="169" fontId="18" fillId="0" borderId="35" xfId="0" applyNumberFormat="1" applyFont="1" applyFill="1" applyBorder="1" applyAlignment="1">
      <alignment horizontal="center"/>
    </xf>
    <xf numFmtId="169" fontId="18" fillId="0" borderId="36" xfId="0" applyNumberFormat="1" applyFont="1" applyFill="1" applyBorder="1" applyAlignment="1">
      <alignment horizontal="center"/>
    </xf>
    <xf numFmtId="169" fontId="18" fillId="0" borderId="37" xfId="0" applyNumberFormat="1" applyFont="1" applyFill="1" applyBorder="1" applyAlignment="1">
      <alignment horizontal="center"/>
    </xf>
    <xf numFmtId="169" fontId="26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9" fontId="21" fillId="0" borderId="0" xfId="21" applyFont="1" applyFill="1" applyAlignment="1">
      <alignment horizontal="center"/>
    </xf>
    <xf numFmtId="0" fontId="19" fillId="0" borderId="0" xfId="0" applyFont="1" applyFill="1" applyBorder="1" applyAlignment="1">
      <alignment/>
    </xf>
    <xf numFmtId="169" fontId="21" fillId="0" borderId="0" xfId="21" applyNumberFormat="1" applyFont="1" applyFill="1" applyAlignment="1">
      <alignment horizontal="center"/>
    </xf>
    <xf numFmtId="169" fontId="19" fillId="0" borderId="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 horizontal="center"/>
    </xf>
    <xf numFmtId="0" fontId="26" fillId="2" borderId="60" xfId="0" applyFont="1" applyFill="1" applyBorder="1" applyAlignment="1">
      <alignment horizontal="center"/>
    </xf>
    <xf numFmtId="169" fontId="18" fillId="2" borderId="56" xfId="0" applyNumberFormat="1" applyFont="1" applyFill="1" applyBorder="1" applyAlignment="1">
      <alignment horizontal="center"/>
    </xf>
    <xf numFmtId="169" fontId="18" fillId="2" borderId="63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169" fontId="19" fillId="2" borderId="13" xfId="0" applyNumberFormat="1" applyFont="1" applyFill="1" applyBorder="1" applyAlignment="1">
      <alignment horizontal="center"/>
    </xf>
    <xf numFmtId="169" fontId="19" fillId="2" borderId="24" xfId="0" applyNumberFormat="1" applyFont="1" applyFill="1" applyBorder="1" applyAlignment="1">
      <alignment horizontal="center"/>
    </xf>
    <xf numFmtId="14" fontId="29" fillId="0" borderId="0" xfId="0" applyNumberFormat="1" applyFont="1" applyAlignment="1">
      <alignment/>
    </xf>
    <xf numFmtId="169" fontId="19" fillId="2" borderId="0" xfId="0" applyNumberFormat="1" applyFont="1" applyFill="1" applyAlignment="1">
      <alignment/>
    </xf>
    <xf numFmtId="169" fontId="19" fillId="0" borderId="0" xfId="0" applyNumberFormat="1" applyFont="1" applyAlignment="1">
      <alignment/>
    </xf>
    <xf numFmtId="169" fontId="18" fillId="2" borderId="0" xfId="0" applyNumberFormat="1" applyFont="1" applyFill="1" applyAlignment="1">
      <alignment/>
    </xf>
    <xf numFmtId="169" fontId="18" fillId="0" borderId="0" xfId="0" applyNumberFormat="1" applyFont="1" applyAlignment="1">
      <alignment/>
    </xf>
    <xf numFmtId="169" fontId="8" fillId="2" borderId="0" xfId="0" applyNumberFormat="1" applyFont="1" applyFill="1" applyAlignment="1">
      <alignment/>
    </xf>
    <xf numFmtId="169" fontId="8" fillId="0" borderId="0" xfId="0" applyNumberFormat="1" applyFont="1" applyAlignment="1">
      <alignment/>
    </xf>
    <xf numFmtId="169" fontId="8" fillId="2" borderId="0" xfId="0" applyNumberFormat="1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169" fontId="18" fillId="3" borderId="0" xfId="0" applyNumberFormat="1" applyFont="1" applyFill="1" applyAlignment="1">
      <alignment horizontal="center"/>
    </xf>
    <xf numFmtId="169" fontId="26" fillId="2" borderId="0" xfId="0" applyNumberFormat="1" applyFont="1" applyFill="1" applyAlignment="1">
      <alignment/>
    </xf>
    <xf numFmtId="169" fontId="26" fillId="2" borderId="0" xfId="0" applyNumberFormat="1" applyFont="1" applyFill="1" applyAlignment="1">
      <alignment horizontal="left"/>
    </xf>
    <xf numFmtId="169" fontId="21" fillId="2" borderId="0" xfId="0" applyNumberFormat="1" applyFont="1" applyFill="1" applyAlignment="1">
      <alignment/>
    </xf>
    <xf numFmtId="169" fontId="21" fillId="2" borderId="0" xfId="0" applyNumberFormat="1" applyFont="1" applyFill="1" applyAlignment="1">
      <alignment horizontal="left"/>
    </xf>
    <xf numFmtId="0" fontId="31" fillId="2" borderId="0" xfId="0" applyFont="1" applyFill="1" applyBorder="1" applyAlignment="1">
      <alignment/>
    </xf>
    <xf numFmtId="0" fontId="31" fillId="2" borderId="0" xfId="0" applyFont="1" applyFill="1" applyBorder="1" applyAlignment="1">
      <alignment horizontal="center"/>
    </xf>
    <xf numFmtId="0" fontId="21" fillId="2" borderId="24" xfId="0" applyFont="1" applyFill="1" applyBorder="1" applyAlignment="1">
      <alignment/>
    </xf>
    <xf numFmtId="0" fontId="26" fillId="2" borderId="25" xfId="0" applyFont="1" applyFill="1" applyBorder="1" applyAlignment="1">
      <alignment/>
    </xf>
    <xf numFmtId="169" fontId="26" fillId="2" borderId="50" xfId="0" applyNumberFormat="1" applyFont="1" applyFill="1" applyBorder="1" applyAlignment="1">
      <alignment horizontal="center"/>
    </xf>
    <xf numFmtId="169" fontId="26" fillId="2" borderId="51" xfId="0" applyNumberFormat="1" applyFont="1" applyFill="1" applyBorder="1" applyAlignment="1">
      <alignment horizontal="center"/>
    </xf>
    <xf numFmtId="169" fontId="26" fillId="2" borderId="52" xfId="0" applyNumberFormat="1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1" fillId="2" borderId="35" xfId="0" applyFont="1" applyFill="1" applyBorder="1" applyAlignment="1">
      <alignment horizontal="left"/>
    </xf>
    <xf numFmtId="169" fontId="21" fillId="2" borderId="37" xfId="0" applyNumberFormat="1" applyFont="1" applyFill="1" applyBorder="1" applyAlignment="1">
      <alignment horizontal="center"/>
    </xf>
    <xf numFmtId="169" fontId="21" fillId="2" borderId="8" xfId="0" applyNumberFormat="1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left"/>
    </xf>
    <xf numFmtId="169" fontId="21" fillId="2" borderId="74" xfId="0" applyNumberFormat="1" applyFont="1" applyFill="1" applyBorder="1" applyAlignment="1">
      <alignment horizontal="center"/>
    </xf>
    <xf numFmtId="169" fontId="21" fillId="2" borderId="3" xfId="0" applyNumberFormat="1" applyFont="1" applyFill="1" applyBorder="1" applyAlignment="1">
      <alignment horizontal="center"/>
    </xf>
    <xf numFmtId="169" fontId="21" fillId="2" borderId="55" xfId="0" applyNumberFormat="1" applyFont="1" applyFill="1" applyBorder="1" applyAlignment="1">
      <alignment horizontal="center"/>
    </xf>
    <xf numFmtId="169" fontId="21" fillId="2" borderId="21" xfId="0" applyNumberFormat="1" applyFont="1" applyFill="1" applyBorder="1" applyAlignment="1">
      <alignment horizontal="left"/>
    </xf>
    <xf numFmtId="169" fontId="21" fillId="2" borderId="33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9" fontId="21" fillId="2" borderId="35" xfId="0" applyNumberFormat="1" applyFont="1" applyFill="1" applyBorder="1" applyAlignment="1">
      <alignment horizontal="center"/>
    </xf>
    <xf numFmtId="169" fontId="21" fillId="2" borderId="36" xfId="0" applyNumberFormat="1" applyFont="1" applyFill="1" applyBorder="1" applyAlignment="1">
      <alignment horizontal="center"/>
    </xf>
    <xf numFmtId="169" fontId="21" fillId="2" borderId="59" xfId="0" applyNumberFormat="1" applyFont="1" applyFill="1" applyBorder="1" applyAlignment="1">
      <alignment horizontal="center"/>
    </xf>
    <xf numFmtId="169" fontId="21" fillId="2" borderId="19" xfId="0" applyNumberFormat="1" applyFont="1" applyFill="1" applyBorder="1" applyAlignment="1">
      <alignment horizontal="center"/>
    </xf>
    <xf numFmtId="169" fontId="21" fillId="2" borderId="60" xfId="0" applyNumberFormat="1" applyFont="1" applyFill="1" applyBorder="1" applyAlignment="1">
      <alignment horizontal="center"/>
    </xf>
    <xf numFmtId="169" fontId="21" fillId="2" borderId="0" xfId="0" applyNumberFormat="1" applyFont="1" applyFill="1" applyBorder="1" applyAlignment="1">
      <alignment horizontal="left"/>
    </xf>
    <xf numFmtId="169" fontId="24" fillId="2" borderId="0" xfId="0" applyNumberFormat="1" applyFont="1" applyFill="1" applyBorder="1" applyAlignment="1">
      <alignment horizontal="center"/>
    </xf>
    <xf numFmtId="9" fontId="21" fillId="2" borderId="26" xfId="21" applyFont="1" applyFill="1" applyBorder="1" applyAlignment="1">
      <alignment horizontal="center"/>
    </xf>
    <xf numFmtId="9" fontId="21" fillId="2" borderId="5" xfId="21" applyNumberFormat="1" applyFont="1" applyFill="1" applyBorder="1" applyAlignment="1">
      <alignment horizontal="center"/>
    </xf>
    <xf numFmtId="169" fontId="21" fillId="2" borderId="5" xfId="21" applyNumberFormat="1" applyFont="1" applyFill="1" applyBorder="1" applyAlignment="1">
      <alignment horizontal="center"/>
    </xf>
    <xf numFmtId="9" fontId="21" fillId="2" borderId="5" xfId="21" applyFont="1" applyFill="1" applyBorder="1" applyAlignment="1">
      <alignment horizontal="center"/>
    </xf>
    <xf numFmtId="9" fontId="21" fillId="2" borderId="17" xfId="21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169" fontId="26" fillId="2" borderId="75" xfId="0" applyNumberFormat="1" applyFont="1" applyFill="1" applyBorder="1" applyAlignment="1">
      <alignment horizontal="center"/>
    </xf>
    <xf numFmtId="169" fontId="26" fillId="2" borderId="76" xfId="0" applyNumberFormat="1" applyFont="1" applyFill="1" applyBorder="1" applyAlignment="1">
      <alignment horizontal="center"/>
    </xf>
    <xf numFmtId="169" fontId="26" fillId="2" borderId="77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left"/>
    </xf>
    <xf numFmtId="169" fontId="21" fillId="2" borderId="64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169" fontId="21" fillId="2" borderId="44" xfId="0" applyNumberFormat="1" applyFont="1" applyFill="1" applyBorder="1" applyAlignment="1">
      <alignment horizontal="center"/>
    </xf>
    <xf numFmtId="169" fontId="21" fillId="2" borderId="61" xfId="0" applyNumberFormat="1" applyFont="1" applyFill="1" applyBorder="1" applyAlignment="1">
      <alignment horizontal="center"/>
    </xf>
    <xf numFmtId="169" fontId="21" fillId="2" borderId="62" xfId="0" applyNumberFormat="1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1" fontId="21" fillId="2" borderId="15" xfId="0" applyNumberFormat="1" applyFont="1" applyFill="1" applyBorder="1" applyAlignment="1">
      <alignment horizontal="center"/>
    </xf>
    <xf numFmtId="0" fontId="26" fillId="2" borderId="0" xfId="0" applyFont="1" applyFill="1" applyAlignment="1">
      <alignment/>
    </xf>
    <xf numFmtId="0" fontId="21" fillId="2" borderId="26" xfId="0" applyFont="1" applyFill="1" applyBorder="1" applyAlignment="1">
      <alignment horizontal="center"/>
    </xf>
    <xf numFmtId="9" fontId="21" fillId="2" borderId="17" xfId="21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169" fontId="32" fillId="2" borderId="0" xfId="0" applyNumberFormat="1" applyFont="1" applyFill="1" applyAlignment="1">
      <alignment/>
    </xf>
    <xf numFmtId="169" fontId="32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/>
    </xf>
    <xf numFmtId="169" fontId="26" fillId="2" borderId="0" xfId="0" applyNumberFormat="1" applyFont="1" applyFill="1" applyBorder="1" applyAlignment="1">
      <alignment/>
    </xf>
    <xf numFmtId="169" fontId="21" fillId="2" borderId="54" xfId="0" applyNumberFormat="1" applyFont="1" applyFill="1" applyBorder="1" applyAlignment="1">
      <alignment horizontal="center"/>
    </xf>
    <xf numFmtId="169" fontId="26" fillId="2" borderId="0" xfId="0" applyNumberFormat="1" applyFont="1" applyFill="1" applyBorder="1" applyAlignment="1">
      <alignment horizontal="left"/>
    </xf>
    <xf numFmtId="0" fontId="26" fillId="2" borderId="26" xfId="0" applyFont="1" applyFill="1" applyBorder="1" applyAlignment="1">
      <alignment/>
    </xf>
    <xf numFmtId="0" fontId="26" fillId="2" borderId="5" xfId="0" applyFont="1" applyFill="1" applyBorder="1" applyAlignment="1">
      <alignment horizontal="center"/>
    </xf>
    <xf numFmtId="169" fontId="21" fillId="2" borderId="44" xfId="0" applyNumberFormat="1" applyFont="1" applyFill="1" applyBorder="1" applyAlignment="1">
      <alignment horizontal="left"/>
    </xf>
    <xf numFmtId="169" fontId="21" fillId="2" borderId="28" xfId="0" applyNumberFormat="1" applyFont="1" applyFill="1" applyBorder="1" applyAlignment="1">
      <alignment horizontal="left"/>
    </xf>
    <xf numFmtId="1" fontId="21" fillId="2" borderId="25" xfId="21" applyNumberFormat="1" applyFont="1" applyFill="1" applyBorder="1" applyAlignment="1">
      <alignment horizontal="center"/>
    </xf>
    <xf numFmtId="1" fontId="21" fillId="2" borderId="0" xfId="21" applyNumberFormat="1" applyFont="1" applyFill="1" applyBorder="1" applyAlignment="1">
      <alignment horizontal="center"/>
    </xf>
    <xf numFmtId="169" fontId="21" fillId="2" borderId="0" xfId="0" applyNumberFormat="1" applyFont="1" applyFill="1" applyBorder="1" applyAlignment="1">
      <alignment/>
    </xf>
    <xf numFmtId="169" fontId="21" fillId="2" borderId="20" xfId="0" applyNumberFormat="1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169" fontId="26" fillId="2" borderId="45" xfId="0" applyNumberFormat="1" applyFont="1" applyFill="1" applyBorder="1" applyAlignment="1">
      <alignment horizontal="center"/>
    </xf>
    <xf numFmtId="169" fontId="26" fillId="2" borderId="39" xfId="0" applyNumberFormat="1" applyFont="1" applyFill="1" applyBorder="1" applyAlignment="1">
      <alignment horizontal="center"/>
    </xf>
    <xf numFmtId="169" fontId="26" fillId="2" borderId="46" xfId="0" applyNumberFormat="1" applyFont="1" applyFill="1" applyBorder="1" applyAlignment="1">
      <alignment horizontal="center"/>
    </xf>
    <xf numFmtId="169" fontId="21" fillId="2" borderId="47" xfId="0" applyNumberFormat="1" applyFont="1" applyFill="1" applyBorder="1" applyAlignment="1">
      <alignment horizontal="left"/>
    </xf>
    <xf numFmtId="169" fontId="21" fillId="2" borderId="29" xfId="0" applyNumberFormat="1" applyFont="1" applyFill="1" applyBorder="1" applyAlignment="1">
      <alignment horizontal="center"/>
    </xf>
    <xf numFmtId="169" fontId="21" fillId="2" borderId="48" xfId="0" applyNumberFormat="1" applyFont="1" applyFill="1" applyBorder="1" applyAlignment="1">
      <alignment horizontal="left"/>
    </xf>
    <xf numFmtId="169" fontId="21" fillId="2" borderId="34" xfId="0" applyNumberFormat="1" applyFont="1" applyFill="1" applyBorder="1" applyAlignment="1">
      <alignment horizontal="center"/>
    </xf>
    <xf numFmtId="169" fontId="21" fillId="2" borderId="42" xfId="0" applyNumberFormat="1" applyFont="1" applyFill="1" applyBorder="1" applyAlignment="1">
      <alignment horizontal="center"/>
    </xf>
    <xf numFmtId="169" fontId="21" fillId="2" borderId="43" xfId="0" applyNumberFormat="1" applyFont="1" applyFill="1" applyBorder="1" applyAlignment="1">
      <alignment horizontal="center"/>
    </xf>
    <xf numFmtId="169" fontId="21" fillId="2" borderId="57" xfId="0" applyNumberFormat="1" applyFont="1" applyFill="1" applyBorder="1" applyAlignment="1">
      <alignment horizontal="center"/>
    </xf>
    <xf numFmtId="169" fontId="21" fillId="2" borderId="58" xfId="0" applyNumberFormat="1" applyFont="1" applyFill="1" applyBorder="1" applyAlignment="1">
      <alignment horizontal="center"/>
    </xf>
    <xf numFmtId="9" fontId="21" fillId="2" borderId="26" xfId="21" applyNumberFormat="1" applyFont="1" applyFill="1" applyBorder="1" applyAlignment="1">
      <alignment horizontal="center"/>
    </xf>
    <xf numFmtId="169" fontId="26" fillId="2" borderId="38" xfId="0" applyNumberFormat="1" applyFont="1" applyFill="1" applyBorder="1" applyAlignment="1">
      <alignment horizontal="center"/>
    </xf>
    <xf numFmtId="169" fontId="26" fillId="2" borderId="40" xfId="0" applyNumberFormat="1" applyFont="1" applyFill="1" applyBorder="1" applyAlignment="1">
      <alignment horizontal="center"/>
    </xf>
    <xf numFmtId="0" fontId="21" fillId="2" borderId="0" xfId="0" applyFont="1" applyFill="1" applyAlignment="1">
      <alignment/>
    </xf>
    <xf numFmtId="9" fontId="21" fillId="2" borderId="5" xfId="21" applyNumberFormat="1" applyFont="1" applyFill="1" applyBorder="1" applyAlignment="1">
      <alignment horizontal="left"/>
    </xf>
    <xf numFmtId="169" fontId="26" fillId="2" borderId="24" xfId="0" applyNumberFormat="1" applyFont="1" applyFill="1" applyBorder="1" applyAlignment="1">
      <alignment horizontal="center"/>
    </xf>
    <xf numFmtId="169" fontId="32" fillId="2" borderId="0" xfId="0" applyNumberFormat="1" applyFont="1" applyFill="1" applyBorder="1" applyAlignment="1">
      <alignment/>
    </xf>
    <xf numFmtId="169" fontId="21" fillId="2" borderId="31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169" fontId="26" fillId="2" borderId="78" xfId="0" applyNumberFormat="1" applyFont="1" applyFill="1" applyBorder="1" applyAlignment="1">
      <alignment horizontal="center"/>
    </xf>
    <xf numFmtId="169" fontId="26" fillId="2" borderId="4" xfId="0" applyNumberFormat="1" applyFont="1" applyFill="1" applyBorder="1" applyAlignment="1">
      <alignment horizontal="center"/>
    </xf>
    <xf numFmtId="169" fontId="26" fillId="2" borderId="79" xfId="0" applyNumberFormat="1" applyFont="1" applyFill="1" applyBorder="1" applyAlignment="1">
      <alignment horizontal="center"/>
    </xf>
    <xf numFmtId="169" fontId="21" fillId="2" borderId="41" xfId="0" applyNumberFormat="1" applyFont="1" applyFill="1" applyBorder="1" applyAlignment="1" quotePrefix="1">
      <alignment horizontal="center"/>
    </xf>
    <xf numFmtId="0" fontId="26" fillId="2" borderId="59" xfId="0" applyFont="1" applyFill="1" applyBorder="1" applyAlignment="1">
      <alignment/>
    </xf>
    <xf numFmtId="0" fontId="21" fillId="2" borderId="50" xfId="0" applyFont="1" applyFill="1" applyBorder="1" applyAlignment="1">
      <alignment horizontal="left"/>
    </xf>
    <xf numFmtId="169" fontId="21" fillId="2" borderId="80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0" fontId="21" fillId="2" borderId="0" xfId="0" applyFont="1" applyFill="1" applyAlignment="1">
      <alignment/>
    </xf>
    <xf numFmtId="10" fontId="21" fillId="2" borderId="5" xfId="21" applyNumberFormat="1" applyFont="1" applyFill="1" applyBorder="1" applyAlignment="1">
      <alignment horizontal="center"/>
    </xf>
    <xf numFmtId="169" fontId="26" fillId="2" borderId="26" xfId="0" applyNumberFormat="1" applyFont="1" applyFill="1" applyBorder="1" applyAlignment="1">
      <alignment horizontal="center"/>
    </xf>
    <xf numFmtId="169" fontId="26" fillId="2" borderId="17" xfId="0" applyNumberFormat="1" applyFont="1" applyFill="1" applyBorder="1" applyAlignment="1">
      <alignment horizontal="center"/>
    </xf>
    <xf numFmtId="169" fontId="26" fillId="2" borderId="65" xfId="0" applyNumberFormat="1" applyFont="1" applyFill="1" applyBorder="1" applyAlignment="1">
      <alignment horizontal="center"/>
    </xf>
    <xf numFmtId="0" fontId="21" fillId="2" borderId="0" xfId="0" applyFont="1" applyFill="1" applyBorder="1" applyAlignment="1" applyProtection="1" quotePrefix="1">
      <alignment horizontal="left"/>
      <protection/>
    </xf>
    <xf numFmtId="169" fontId="21" fillId="2" borderId="49" xfId="0" applyNumberFormat="1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169" fontId="26" fillId="2" borderId="25" xfId="0" applyNumberFormat="1" applyFont="1" applyFill="1" applyBorder="1" applyAlignment="1">
      <alignment horizontal="center"/>
    </xf>
    <xf numFmtId="169" fontId="26" fillId="2" borderId="15" xfId="0" applyNumberFormat="1" applyFont="1" applyFill="1" applyBorder="1" applyAlignment="1">
      <alignment horizontal="center"/>
    </xf>
    <xf numFmtId="169" fontId="21" fillId="2" borderId="81" xfId="0" applyNumberFormat="1" applyFont="1" applyFill="1" applyBorder="1" applyAlignment="1">
      <alignment horizontal="center"/>
    </xf>
    <xf numFmtId="0" fontId="21" fillId="2" borderId="0" xfId="0" applyFont="1" applyFill="1" applyBorder="1" applyAlignment="1" applyProtection="1">
      <alignment horizontal="left"/>
      <protection/>
    </xf>
    <xf numFmtId="3" fontId="21" fillId="2" borderId="0" xfId="0" applyNumberFormat="1" applyFont="1" applyFill="1" applyBorder="1" applyAlignment="1">
      <alignment horizontal="center"/>
    </xf>
    <xf numFmtId="169" fontId="21" fillId="2" borderId="56" xfId="0" applyNumberFormat="1" applyFont="1" applyFill="1" applyBorder="1" applyAlignment="1">
      <alignment horizontal="left"/>
    </xf>
    <xf numFmtId="0" fontId="21" fillId="2" borderId="0" xfId="0" applyFont="1" applyFill="1" applyBorder="1" applyAlignment="1" quotePrefix="1">
      <alignment/>
    </xf>
    <xf numFmtId="169" fontId="26" fillId="2" borderId="32" xfId="0" applyNumberFormat="1" applyFont="1" applyFill="1" applyBorder="1" applyAlignment="1">
      <alignment horizontal="center"/>
    </xf>
    <xf numFmtId="169" fontId="21" fillId="2" borderId="35" xfId="0" applyNumberFormat="1" applyFont="1" applyFill="1" applyBorder="1" applyAlignment="1">
      <alignment horizontal="left"/>
    </xf>
    <xf numFmtId="169" fontId="21" fillId="2" borderId="53" xfId="0" applyNumberFormat="1" applyFont="1" applyFill="1" applyBorder="1" applyAlignment="1">
      <alignment horizontal="left"/>
    </xf>
    <xf numFmtId="169" fontId="21" fillId="2" borderId="30" xfId="0" applyNumberFormat="1" applyFont="1" applyFill="1" applyBorder="1" applyAlignment="1">
      <alignment horizontal="center"/>
    </xf>
    <xf numFmtId="169" fontId="21" fillId="2" borderId="24" xfId="0" applyNumberFormat="1" applyFont="1" applyFill="1" applyBorder="1" applyAlignment="1">
      <alignment horizontal="left"/>
    </xf>
    <xf numFmtId="169" fontId="21" fillId="2" borderId="54" xfId="0" applyNumberFormat="1" applyFont="1" applyFill="1" applyBorder="1" applyAlignment="1">
      <alignment horizontal="left"/>
    </xf>
    <xf numFmtId="169" fontId="21" fillId="2" borderId="0" xfId="0" applyNumberFormat="1" applyFont="1" applyFill="1" applyBorder="1" applyAlignment="1" quotePrefix="1">
      <alignment horizontal="center"/>
    </xf>
    <xf numFmtId="169" fontId="26" fillId="2" borderId="0" xfId="0" applyNumberFormat="1" applyFont="1" applyFill="1" applyAlignment="1">
      <alignment/>
    </xf>
    <xf numFmtId="169" fontId="21" fillId="2" borderId="0" xfId="0" applyNumberFormat="1" applyFont="1" applyFill="1" applyBorder="1" applyAlignment="1">
      <alignment/>
    </xf>
    <xf numFmtId="0" fontId="21" fillId="2" borderId="24" xfId="0" applyFont="1" applyFill="1" applyBorder="1" applyAlignment="1">
      <alignment/>
    </xf>
    <xf numFmtId="169" fontId="21" fillId="2" borderId="0" xfId="0" applyNumberFormat="1" applyFont="1" applyFill="1" applyAlignment="1">
      <alignment/>
    </xf>
    <xf numFmtId="0" fontId="25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center"/>
    </xf>
    <xf numFmtId="0" fontId="18" fillId="2" borderId="24" xfId="0" applyFont="1" applyFill="1" applyBorder="1" applyAlignment="1">
      <alignment/>
    </xf>
    <xf numFmtId="0" fontId="19" fillId="2" borderId="13" xfId="0" applyFont="1" applyFill="1" applyBorder="1" applyAlignment="1">
      <alignment horizontal="center"/>
    </xf>
    <xf numFmtId="0" fontId="19" fillId="2" borderId="25" xfId="0" applyFont="1" applyFill="1" applyBorder="1" applyAlignment="1">
      <alignment/>
    </xf>
    <xf numFmtId="169" fontId="19" fillId="2" borderId="5" xfId="0" applyNumberFormat="1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 wrapText="1"/>
    </xf>
    <xf numFmtId="0" fontId="18" fillId="2" borderId="15" xfId="0" applyFont="1" applyFill="1" applyBorder="1" applyAlignment="1">
      <alignment horizontal="center"/>
    </xf>
    <xf numFmtId="9" fontId="18" fillId="2" borderId="5" xfId="21" applyNumberFormat="1" applyFont="1" applyFill="1" applyBorder="1" applyAlignment="1">
      <alignment horizontal="center"/>
    </xf>
    <xf numFmtId="169" fontId="18" fillId="2" borderId="5" xfId="21" applyNumberFormat="1" applyFont="1" applyFill="1" applyBorder="1" applyAlignment="1">
      <alignment horizontal="center"/>
    </xf>
    <xf numFmtId="9" fontId="18" fillId="2" borderId="5" xfId="21" applyFont="1" applyFill="1" applyBorder="1" applyAlignment="1">
      <alignment horizontal="center"/>
    </xf>
    <xf numFmtId="9" fontId="18" fillId="2" borderId="17" xfId="21" applyFont="1" applyFill="1" applyBorder="1" applyAlignment="1">
      <alignment horizontal="center"/>
    </xf>
    <xf numFmtId="169" fontId="19" fillId="2" borderId="75" xfId="0" applyNumberFormat="1" applyFont="1" applyFill="1" applyBorder="1" applyAlignment="1">
      <alignment horizontal="center"/>
    </xf>
    <xf numFmtId="169" fontId="19" fillId="2" borderId="76" xfId="0" applyNumberFormat="1" applyFont="1" applyFill="1" applyBorder="1" applyAlignment="1">
      <alignment horizontal="center"/>
    </xf>
    <xf numFmtId="169" fontId="19" fillId="2" borderId="77" xfId="0" applyNumberFormat="1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169" fontId="18" fillId="2" borderId="44" xfId="0" applyNumberFormat="1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1" fontId="18" fillId="2" borderId="15" xfId="0" applyNumberFormat="1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9" fontId="18" fillId="2" borderId="17" xfId="21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169" fontId="19" fillId="2" borderId="0" xfId="0" applyNumberFormat="1" applyFont="1" applyFill="1" applyBorder="1" applyAlignment="1">
      <alignment/>
    </xf>
    <xf numFmtId="9" fontId="18" fillId="2" borderId="26" xfId="21" applyFont="1" applyFill="1" applyBorder="1" applyAlignment="1">
      <alignment horizontal="center"/>
    </xf>
    <xf numFmtId="169" fontId="18" fillId="2" borderId="0" xfId="0" applyNumberFormat="1" applyFont="1" applyFill="1" applyAlignment="1" applyProtection="1">
      <alignment horizontal="center"/>
      <protection hidden="1"/>
    </xf>
    <xf numFmtId="0" fontId="19" fillId="2" borderId="26" xfId="0" applyFont="1" applyFill="1" applyBorder="1" applyAlignment="1">
      <alignment/>
    </xf>
    <xf numFmtId="1" fontId="18" fillId="2" borderId="25" xfId="21" applyNumberFormat="1" applyFont="1" applyFill="1" applyBorder="1" applyAlignment="1">
      <alignment horizontal="center"/>
    </xf>
    <xf numFmtId="169" fontId="18" fillId="2" borderId="0" xfId="21" applyNumberFormat="1" applyFont="1" applyFill="1" applyBorder="1" applyAlignment="1">
      <alignment horizontal="center"/>
    </xf>
    <xf numFmtId="1" fontId="18" fillId="2" borderId="0" xfId="21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18" fillId="2" borderId="35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9" fontId="18" fillId="2" borderId="26" xfId="21" applyNumberFormat="1" applyFont="1" applyFill="1" applyBorder="1" applyAlignment="1">
      <alignment horizontal="center"/>
    </xf>
    <xf numFmtId="9" fontId="18" fillId="2" borderId="5" xfId="21" applyNumberFormat="1" applyFont="1" applyFill="1" applyBorder="1" applyAlignment="1">
      <alignment horizontal="left"/>
    </xf>
    <xf numFmtId="169" fontId="19" fillId="2" borderId="78" xfId="0" applyNumberFormat="1" applyFont="1" applyFill="1" applyBorder="1" applyAlignment="1">
      <alignment horizontal="center"/>
    </xf>
    <xf numFmtId="169" fontId="19" fillId="2" borderId="4" xfId="0" applyNumberFormat="1" applyFont="1" applyFill="1" applyBorder="1" applyAlignment="1">
      <alignment horizontal="center"/>
    </xf>
    <xf numFmtId="169" fontId="19" fillId="2" borderId="79" xfId="0" applyNumberFormat="1" applyFont="1" applyFill="1" applyBorder="1" applyAlignment="1">
      <alignment horizontal="center"/>
    </xf>
    <xf numFmtId="169" fontId="18" fillId="2" borderId="41" xfId="0" applyNumberFormat="1" applyFont="1" applyFill="1" applyBorder="1" applyAlignment="1" quotePrefix="1">
      <alignment horizontal="center"/>
    </xf>
    <xf numFmtId="0" fontId="19" fillId="2" borderId="59" xfId="0" applyFont="1" applyFill="1" applyBorder="1" applyAlignment="1">
      <alignment/>
    </xf>
    <xf numFmtId="0" fontId="19" fillId="2" borderId="6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wrapText="1"/>
    </xf>
    <xf numFmtId="0" fontId="18" fillId="2" borderId="50" xfId="0" applyFont="1" applyFill="1" applyBorder="1" applyAlignment="1">
      <alignment horizontal="left"/>
    </xf>
    <xf numFmtId="169" fontId="18" fillId="2" borderId="80" xfId="0" applyNumberFormat="1" applyFont="1" applyFill="1" applyBorder="1" applyAlignment="1">
      <alignment horizontal="center"/>
    </xf>
    <xf numFmtId="169" fontId="19" fillId="2" borderId="26" xfId="0" applyNumberFormat="1" applyFont="1" applyFill="1" applyBorder="1" applyAlignment="1">
      <alignment horizontal="center"/>
    </xf>
    <xf numFmtId="169" fontId="19" fillId="2" borderId="17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9" fontId="20" fillId="2" borderId="0" xfId="21" applyFont="1" applyFill="1" applyBorder="1" applyAlignment="1">
      <alignment horizontal="center"/>
    </xf>
    <xf numFmtId="1" fontId="20" fillId="2" borderId="0" xfId="21" applyNumberFormat="1" applyFont="1" applyFill="1" applyAlignment="1">
      <alignment horizontal="center"/>
    </xf>
    <xf numFmtId="0" fontId="22" fillId="2" borderId="0" xfId="0" applyFont="1" applyFill="1" applyAlignment="1" applyProtection="1">
      <alignment horizontal="center"/>
      <protection hidden="1"/>
    </xf>
    <xf numFmtId="3" fontId="18" fillId="2" borderId="0" xfId="0" applyNumberFormat="1" applyFont="1" applyFill="1" applyBorder="1" applyAlignment="1">
      <alignment horizontal="center"/>
    </xf>
    <xf numFmtId="9" fontId="20" fillId="2" borderId="5" xfId="21" applyNumberFormat="1" applyFont="1" applyFill="1" applyBorder="1" applyAlignment="1">
      <alignment horizontal="center"/>
    </xf>
    <xf numFmtId="169" fontId="18" fillId="2" borderId="24" xfId="0" applyNumberFormat="1" applyFont="1" applyFill="1" applyBorder="1" applyAlignment="1">
      <alignment horizontal="left"/>
    </xf>
    <xf numFmtId="169" fontId="18" fillId="2" borderId="82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 quotePrefix="1">
      <alignment horizontal="center"/>
    </xf>
    <xf numFmtId="169" fontId="18" fillId="0" borderId="20" xfId="0" applyNumberFormat="1" applyFont="1" applyFill="1" applyBorder="1" applyAlignment="1">
      <alignment horizontal="center"/>
    </xf>
    <xf numFmtId="169" fontId="23" fillId="0" borderId="2" xfId="0" applyNumberFormat="1" applyFont="1" applyFill="1" applyBorder="1" applyAlignment="1">
      <alignment/>
    </xf>
    <xf numFmtId="169" fontId="19" fillId="0" borderId="19" xfId="0" applyNumberFormat="1" applyFont="1" applyFill="1" applyBorder="1" applyAlignment="1">
      <alignment horizontal="center"/>
    </xf>
    <xf numFmtId="169" fontId="19" fillId="0" borderId="59" xfId="0" applyNumberFormat="1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69" fontId="19" fillId="0" borderId="0" xfId="0" applyNumberFormat="1" applyFont="1" applyFill="1" applyAlignment="1">
      <alignment horizontal="left"/>
    </xf>
    <xf numFmtId="169" fontId="19" fillId="0" borderId="0" xfId="0" applyNumberFormat="1" applyFont="1" applyFill="1" applyAlignment="1">
      <alignment horizontal="center"/>
    </xf>
    <xf numFmtId="169" fontId="26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 applyProtection="1">
      <alignment horizontal="center"/>
      <protection hidden="1"/>
    </xf>
    <xf numFmtId="0" fontId="34" fillId="0" borderId="0" xfId="0" applyFont="1" applyFill="1" applyAlignment="1">
      <alignment/>
    </xf>
    <xf numFmtId="169" fontId="20" fillId="0" borderId="0" xfId="0" applyNumberFormat="1" applyFont="1" applyFill="1" applyAlignment="1">
      <alignment horizontal="center"/>
    </xf>
    <xf numFmtId="169" fontId="22" fillId="0" borderId="0" xfId="0" applyNumberFormat="1" applyFont="1" applyFill="1" applyAlignment="1">
      <alignment horizontal="center"/>
    </xf>
    <xf numFmtId="169" fontId="22" fillId="0" borderId="0" xfId="0" applyNumberFormat="1" applyFont="1" applyFill="1" applyAlignment="1">
      <alignment/>
    </xf>
    <xf numFmtId="0" fontId="18" fillId="0" borderId="12" xfId="0" applyFont="1" applyFill="1" applyBorder="1" applyAlignment="1">
      <alignment horizontal="center"/>
    </xf>
    <xf numFmtId="169" fontId="26" fillId="0" borderId="59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/>
    </xf>
    <xf numFmtId="169" fontId="26" fillId="0" borderId="35" xfId="0" applyNumberFormat="1" applyFont="1" applyFill="1" applyBorder="1" applyAlignment="1">
      <alignment horizontal="center"/>
    </xf>
    <xf numFmtId="169" fontId="19" fillId="0" borderId="81" xfId="0" applyNumberFormat="1" applyFont="1" applyFill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/>
    </xf>
    <xf numFmtId="169" fontId="18" fillId="0" borderId="2" xfId="0" applyNumberFormat="1" applyFont="1" applyFill="1" applyBorder="1" applyAlignment="1" quotePrefix="1">
      <alignment horizontal="center"/>
    </xf>
    <xf numFmtId="169" fontId="18" fillId="0" borderId="21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69" fontId="19" fillId="0" borderId="12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169" fontId="26" fillId="0" borderId="12" xfId="0" applyNumberFormat="1" applyFont="1" applyFill="1" applyBorder="1" applyAlignment="1">
      <alignment horizontal="center"/>
    </xf>
    <xf numFmtId="169" fontId="21" fillId="0" borderId="47" xfId="0" applyNumberFormat="1" applyFont="1" applyFill="1" applyBorder="1" applyAlignment="1">
      <alignment horizontal="center"/>
    </xf>
    <xf numFmtId="169" fontId="21" fillId="0" borderId="48" xfId="0" applyNumberFormat="1" applyFont="1" applyFill="1" applyBorder="1" applyAlignment="1">
      <alignment horizontal="center"/>
    </xf>
    <xf numFmtId="171" fontId="8" fillId="0" borderId="0" xfId="0" applyNumberFormat="1" applyFont="1" applyFill="1" applyAlignment="1">
      <alignment horizontal="center"/>
    </xf>
    <xf numFmtId="9" fontId="21" fillId="0" borderId="0" xfId="21" applyNumberFormat="1" applyFont="1" applyFill="1" applyBorder="1" applyAlignment="1">
      <alignment horizontal="center"/>
    </xf>
    <xf numFmtId="171" fontId="21" fillId="0" borderId="0" xfId="0" applyNumberFormat="1" applyFont="1" applyFill="1" applyAlignment="1">
      <alignment horizontal="center"/>
    </xf>
    <xf numFmtId="169" fontId="21" fillId="0" borderId="0" xfId="21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 wrapText="1"/>
    </xf>
    <xf numFmtId="169" fontId="19" fillId="0" borderId="11" xfId="0" applyNumberFormat="1" applyFont="1" applyFill="1" applyBorder="1" applyAlignment="1">
      <alignment horizontal="center"/>
    </xf>
    <xf numFmtId="169" fontId="21" fillId="0" borderId="24" xfId="0" applyNumberFormat="1" applyFont="1" applyFill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 wrapText="1"/>
    </xf>
    <xf numFmtId="169" fontId="21" fillId="0" borderId="0" xfId="0" applyNumberFormat="1" applyFont="1" applyFill="1" applyAlignment="1" applyProtection="1">
      <alignment horizontal="center"/>
      <protection hidden="1"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9" fontId="2" fillId="0" borderId="75" xfId="0" applyNumberFormat="1" applyFont="1" applyFill="1" applyBorder="1" applyAlignment="1">
      <alignment horizontal="center"/>
    </xf>
    <xf numFmtId="169" fontId="2" fillId="0" borderId="76" xfId="0" applyNumberFormat="1" applyFont="1" applyFill="1" applyBorder="1" applyAlignment="1">
      <alignment horizontal="center"/>
    </xf>
    <xf numFmtId="169" fontId="2" fillId="0" borderId="77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169" fontId="3" fillId="0" borderId="15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169" fontId="3" fillId="0" borderId="17" xfId="0" applyNumberFormat="1" applyFont="1" applyFill="1" applyBorder="1" applyAlignment="1">
      <alignment horizontal="center"/>
    </xf>
    <xf numFmtId="169" fontId="3" fillId="0" borderId="84" xfId="0" applyNumberFormat="1" applyFont="1" applyFill="1" applyBorder="1" applyAlignment="1">
      <alignment horizontal="center"/>
    </xf>
    <xf numFmtId="169" fontId="3" fillId="0" borderId="61" xfId="0" applyNumberFormat="1" applyFont="1" applyFill="1" applyBorder="1" applyAlignment="1">
      <alignment horizontal="center"/>
    </xf>
    <xf numFmtId="169" fontId="3" fillId="0" borderId="85" xfId="0" applyNumberFormat="1" applyFont="1" applyFill="1" applyBorder="1" applyAlignment="1">
      <alignment horizontal="center"/>
    </xf>
    <xf numFmtId="169" fontId="3" fillId="0" borderId="8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3" fillId="0" borderId="74" xfId="0" applyNumberFormat="1" applyFont="1" applyFill="1" applyBorder="1" applyAlignment="1">
      <alignment horizontal="center"/>
    </xf>
    <xf numFmtId="169" fontId="3" fillId="0" borderId="3" xfId="0" applyNumberFormat="1" applyFont="1" applyFill="1" applyBorder="1" applyAlignment="1">
      <alignment horizontal="center"/>
    </xf>
    <xf numFmtId="169" fontId="3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3" fillId="0" borderId="24" xfId="0" applyNumberFormat="1" applyFont="1" applyFill="1" applyBorder="1" applyAlignment="1">
      <alignment horizontal="center"/>
    </xf>
    <xf numFmtId="169" fontId="17" fillId="0" borderId="25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" fontId="21" fillId="0" borderId="1" xfId="21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67" xfId="0" applyNumberFormat="1" applyFont="1" applyFill="1" applyBorder="1" applyAlignment="1">
      <alignment horizontal="center"/>
    </xf>
    <xf numFmtId="1" fontId="21" fillId="0" borderId="22" xfId="21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1" fontId="21" fillId="0" borderId="71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169" fontId="21" fillId="0" borderId="15" xfId="0" applyNumberFormat="1" applyFont="1" applyFill="1" applyBorder="1" applyAlignment="1">
      <alignment horizontal="center"/>
    </xf>
    <xf numFmtId="169" fontId="20" fillId="0" borderId="0" xfId="0" applyNumberFormat="1" applyFont="1" applyFill="1" applyAlignment="1" applyProtection="1">
      <alignment horizontal="center"/>
      <protection hidden="1"/>
    </xf>
    <xf numFmtId="0" fontId="35" fillId="0" borderId="2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/>
      <protection/>
    </xf>
    <xf numFmtId="169" fontId="18" fillId="0" borderId="83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9" fontId="18" fillId="0" borderId="0" xfId="21" applyFont="1" applyFill="1" applyAlignment="1">
      <alignment horizontal="center"/>
    </xf>
    <xf numFmtId="9" fontId="18" fillId="0" borderId="0" xfId="21" applyFont="1" applyFill="1" applyBorder="1" applyAlignment="1">
      <alignment horizontal="center"/>
    </xf>
    <xf numFmtId="0" fontId="18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9" fontId="18" fillId="0" borderId="0" xfId="21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169" fontId="18" fillId="0" borderId="49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left"/>
    </xf>
    <xf numFmtId="169" fontId="18" fillId="0" borderId="81" xfId="0" applyNumberFormat="1" applyFont="1" applyFill="1" applyBorder="1" applyAlignment="1">
      <alignment horizontal="center"/>
    </xf>
    <xf numFmtId="169" fontId="18" fillId="0" borderId="84" xfId="0" applyNumberFormat="1" applyFont="1" applyFill="1" applyBorder="1" applyAlignment="1">
      <alignment horizontal="center"/>
    </xf>
    <xf numFmtId="169" fontId="18" fillId="0" borderId="61" xfId="0" applyNumberFormat="1" applyFont="1" applyFill="1" applyBorder="1" applyAlignment="1">
      <alignment horizontal="center"/>
    </xf>
    <xf numFmtId="169" fontId="18" fillId="0" borderId="62" xfId="0" applyNumberFormat="1" applyFont="1" applyFill="1" applyBorder="1" applyAlignment="1">
      <alignment horizontal="center"/>
    </xf>
    <xf numFmtId="169" fontId="18" fillId="0" borderId="8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left"/>
    </xf>
    <xf numFmtId="169" fontId="18" fillId="0" borderId="67" xfId="0" applyNumberFormat="1" applyFont="1" applyFill="1" applyBorder="1" applyAlignment="1">
      <alignment horizontal="center"/>
    </xf>
    <xf numFmtId="0" fontId="18" fillId="0" borderId="54" xfId="0" applyFont="1" applyFill="1" applyBorder="1" applyAlignment="1">
      <alignment horizontal="left"/>
    </xf>
    <xf numFmtId="169" fontId="18" fillId="0" borderId="30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169" fontId="18" fillId="0" borderId="86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9" fontId="18" fillId="0" borderId="72" xfId="0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 quotePrefix="1">
      <alignment horizontal="left"/>
      <protection/>
    </xf>
    <xf numFmtId="44" fontId="21" fillId="0" borderId="0" xfId="17" applyFont="1" applyFill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69" fontId="19" fillId="0" borderId="50" xfId="0" applyNumberFormat="1" applyFont="1" applyFill="1" applyBorder="1" applyAlignment="1">
      <alignment horizontal="center"/>
    </xf>
    <xf numFmtId="169" fontId="19" fillId="0" borderId="51" xfId="0" applyNumberFormat="1" applyFont="1" applyFill="1" applyBorder="1" applyAlignment="1">
      <alignment horizontal="center"/>
    </xf>
    <xf numFmtId="169" fontId="19" fillId="0" borderId="52" xfId="0" applyNumberFormat="1" applyFont="1" applyFill="1" applyBorder="1" applyAlignment="1">
      <alignment horizontal="center"/>
    </xf>
    <xf numFmtId="169" fontId="18" fillId="0" borderId="55" xfId="0" applyNumberFormat="1" applyFont="1" applyFill="1" applyBorder="1" applyAlignment="1">
      <alignment horizontal="center"/>
    </xf>
    <xf numFmtId="169" fontId="18" fillId="0" borderId="74" xfId="0" applyNumberFormat="1" applyFont="1" applyFill="1" applyBorder="1" applyAlignment="1">
      <alignment horizontal="center"/>
    </xf>
    <xf numFmtId="169" fontId="18" fillId="0" borderId="3" xfId="0" applyNumberFormat="1" applyFont="1" applyFill="1" applyBorder="1" applyAlignment="1">
      <alignment horizontal="center"/>
    </xf>
    <xf numFmtId="169" fontId="18" fillId="0" borderId="3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9" fontId="18" fillId="0" borderId="53" xfId="0" applyNumberFormat="1" applyFont="1" applyFill="1" applyBorder="1" applyAlignment="1">
      <alignment horizontal="left"/>
    </xf>
    <xf numFmtId="169" fontId="18" fillId="0" borderId="54" xfId="0" applyNumberFormat="1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9" fontId="19" fillId="0" borderId="87" xfId="0" applyNumberFormat="1" applyFont="1" applyFill="1" applyBorder="1" applyAlignment="1">
      <alignment horizontal="center"/>
    </xf>
    <xf numFmtId="169" fontId="19" fillId="0" borderId="41" xfId="0" applyNumberFormat="1" applyFont="1" applyFill="1" applyBorder="1" applyAlignment="1">
      <alignment horizontal="center"/>
    </xf>
    <xf numFmtId="169" fontId="18" fillId="0" borderId="0" xfId="21" applyNumberFormat="1" applyFont="1" applyFill="1" applyAlignment="1">
      <alignment horizontal="center"/>
    </xf>
    <xf numFmtId="0" fontId="26" fillId="0" borderId="59" xfId="0" applyFont="1" applyFill="1" applyBorder="1" applyAlignment="1">
      <alignment horizontal="center"/>
    </xf>
    <xf numFmtId="169" fontId="18" fillId="0" borderId="56" xfId="0" applyNumberFormat="1" applyFont="1" applyFill="1" applyBorder="1" applyAlignment="1">
      <alignment horizontal="left"/>
    </xf>
    <xf numFmtId="0" fontId="21" fillId="0" borderId="45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169" fontId="18" fillId="0" borderId="25" xfId="0" applyNumberFormat="1" applyFont="1" applyFill="1" applyBorder="1" applyAlignment="1">
      <alignment horizontal="left"/>
    </xf>
    <xf numFmtId="169" fontId="18" fillId="0" borderId="4" xfId="0" applyNumberFormat="1" applyFont="1" applyFill="1" applyBorder="1" applyAlignment="1">
      <alignment horizontal="center"/>
    </xf>
    <xf numFmtId="169" fontId="18" fillId="0" borderId="88" xfId="0" applyNumberFormat="1" applyFont="1" applyFill="1" applyBorder="1" applyAlignment="1">
      <alignment horizontal="center"/>
    </xf>
    <xf numFmtId="169" fontId="19" fillId="0" borderId="25" xfId="0" applyNumberFormat="1" applyFont="1" applyFill="1" applyBorder="1" applyAlignment="1">
      <alignment horizontal="center"/>
    </xf>
    <xf numFmtId="169" fontId="19" fillId="0" borderId="15" xfId="0" applyNumberFormat="1" applyFont="1" applyFill="1" applyBorder="1" applyAlignment="1">
      <alignment horizontal="center"/>
    </xf>
    <xf numFmtId="0" fontId="18" fillId="0" borderId="0" xfId="0" applyFont="1" applyFill="1" applyBorder="1" applyAlignment="1" quotePrefix="1">
      <alignment/>
    </xf>
    <xf numFmtId="169" fontId="26" fillId="0" borderId="19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169" fontId="18" fillId="0" borderId="54" xfId="0" applyNumberFormat="1" applyFont="1" applyFill="1" applyBorder="1" applyAlignment="1">
      <alignment horizontal="left"/>
    </xf>
    <xf numFmtId="169" fontId="18" fillId="0" borderId="23" xfId="0" applyNumberFormat="1" applyFont="1" applyFill="1" applyBorder="1" applyAlignment="1">
      <alignment horizontal="center"/>
    </xf>
    <xf numFmtId="169" fontId="8" fillId="0" borderId="37" xfId="0" applyNumberFormat="1" applyFont="1" applyFill="1" applyBorder="1" applyAlignment="1">
      <alignment horizontal="center"/>
    </xf>
    <xf numFmtId="169" fontId="8" fillId="0" borderId="27" xfId="0" applyNumberFormat="1" applyFont="1" applyFill="1" applyBorder="1" applyAlignment="1">
      <alignment horizontal="center"/>
    </xf>
    <xf numFmtId="169" fontId="8" fillId="0" borderId="33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169" fontId="3" fillId="0" borderId="2" xfId="0" applyNumberFormat="1" applyFont="1" applyFill="1" applyBorder="1" applyAlignment="1">
      <alignment/>
    </xf>
    <xf numFmtId="169" fontId="3" fillId="0" borderId="0" xfId="0" applyNumberFormat="1" applyFont="1" applyFill="1" applyAlignment="1">
      <alignment/>
    </xf>
    <xf numFmtId="9" fontId="3" fillId="0" borderId="2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69" fontId="11" fillId="0" borderId="0" xfId="0" applyNumberFormat="1" applyFont="1" applyFill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9" fontId="21" fillId="0" borderId="19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/>
    </xf>
    <xf numFmtId="0" fontId="26" fillId="0" borderId="26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center"/>
    </xf>
    <xf numFmtId="169" fontId="22" fillId="0" borderId="0" xfId="0" applyNumberFormat="1" applyFont="1" applyFill="1" applyBorder="1" applyAlignment="1">
      <alignment horizontal="center"/>
    </xf>
    <xf numFmtId="169" fontId="21" fillId="0" borderId="29" xfId="0" applyNumberFormat="1" applyFont="1" applyFill="1" applyBorder="1" applyAlignment="1">
      <alignment horizontal="center"/>
    </xf>
    <xf numFmtId="169" fontId="21" fillId="0" borderId="30" xfId="0" applyNumberFormat="1" applyFont="1" applyFill="1" applyBorder="1" applyAlignment="1">
      <alignment horizontal="center"/>
    </xf>
    <xf numFmtId="169" fontId="21" fillId="0" borderId="81" xfId="0" applyNumberFormat="1" applyFont="1" applyFill="1" applyBorder="1" applyAlignment="1">
      <alignment horizontal="center"/>
    </xf>
    <xf numFmtId="169" fontId="21" fillId="0" borderId="34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9" fontId="21" fillId="0" borderId="0" xfId="0" applyNumberFormat="1" applyFont="1" applyFill="1" applyAlignment="1">
      <alignment horizontal="center"/>
    </xf>
    <xf numFmtId="169" fontId="20" fillId="0" borderId="0" xfId="0" applyNumberFormat="1" applyFont="1" applyFill="1" applyAlignment="1">
      <alignment/>
    </xf>
    <xf numFmtId="0" fontId="21" fillId="0" borderId="5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69" fontId="21" fillId="0" borderId="16" xfId="0" applyNumberFormat="1" applyFont="1" applyFill="1" applyBorder="1" applyAlignment="1">
      <alignment horizontal="center"/>
    </xf>
    <xf numFmtId="1" fontId="21" fillId="0" borderId="41" xfId="21" applyNumberFormat="1" applyFont="1" applyFill="1" applyBorder="1" applyAlignment="1">
      <alignment horizontal="center"/>
    </xf>
    <xf numFmtId="169" fontId="21" fillId="0" borderId="87" xfId="0" applyNumberFormat="1" applyFont="1" applyFill="1" applyBorder="1" applyAlignment="1">
      <alignment horizontal="center"/>
    </xf>
    <xf numFmtId="169" fontId="21" fillId="0" borderId="2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69" fontId="19" fillId="0" borderId="9" xfId="0" applyNumberFormat="1" applyFont="1" applyFill="1" applyBorder="1" applyAlignment="1">
      <alignment horizontal="center"/>
    </xf>
    <xf numFmtId="169" fontId="18" fillId="0" borderId="66" xfId="0" applyNumberFormat="1" applyFont="1" applyFill="1" applyBorder="1" applyAlignment="1">
      <alignment horizontal="center"/>
    </xf>
    <xf numFmtId="169" fontId="19" fillId="0" borderId="66" xfId="0" applyNumberFormat="1" applyFont="1" applyFill="1" applyBorder="1" applyAlignment="1">
      <alignment horizontal="center"/>
    </xf>
    <xf numFmtId="169" fontId="19" fillId="0" borderId="71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169" fontId="18" fillId="2" borderId="46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 quotePrefix="1">
      <alignment horizontal="center"/>
    </xf>
    <xf numFmtId="169" fontId="18" fillId="2" borderId="40" xfId="0" applyNumberFormat="1" applyFont="1" applyFill="1" applyBorder="1" applyAlignment="1">
      <alignment horizontal="center"/>
    </xf>
    <xf numFmtId="169" fontId="18" fillId="0" borderId="73" xfId="0" applyNumberFormat="1" applyFont="1" applyFill="1" applyBorder="1" applyAlignment="1">
      <alignment horizontal="center"/>
    </xf>
    <xf numFmtId="169" fontId="18" fillId="0" borderId="26" xfId="0" applyNumberFormat="1" applyFont="1" applyBorder="1" applyAlignment="1">
      <alignment horizontal="center"/>
    </xf>
    <xf numFmtId="169" fontId="19" fillId="2" borderId="33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169" fontId="18" fillId="0" borderId="41" xfId="0" applyNumberFormat="1" applyFont="1" applyFill="1" applyBorder="1" applyAlignment="1" quotePrefix="1">
      <alignment horizontal="center"/>
    </xf>
    <xf numFmtId="169" fontId="18" fillId="2" borderId="0" xfId="0" applyNumberFormat="1" applyFont="1" applyFill="1" applyBorder="1" applyAlignment="1" quotePrefix="1">
      <alignment/>
    </xf>
    <xf numFmtId="169" fontId="18" fillId="0" borderId="0" xfId="0" applyNumberFormat="1" applyFont="1" applyFill="1" applyAlignment="1">
      <alignment/>
    </xf>
    <xf numFmtId="169" fontId="21" fillId="2" borderId="78" xfId="0" applyNumberFormat="1" applyFont="1" applyFill="1" applyBorder="1" applyAlignment="1">
      <alignment horizontal="center"/>
    </xf>
    <xf numFmtId="169" fontId="21" fillId="2" borderId="4" xfId="0" applyNumberFormat="1" applyFont="1" applyFill="1" applyBorder="1" applyAlignment="1">
      <alignment horizontal="center"/>
    </xf>
    <xf numFmtId="169" fontId="21" fillId="2" borderId="88" xfId="0" applyNumberFormat="1" applyFont="1" applyFill="1" applyBorder="1" applyAlignment="1">
      <alignment horizontal="center"/>
    </xf>
    <xf numFmtId="169" fontId="18" fillId="0" borderId="28" xfId="0" applyNumberFormat="1" applyFont="1" applyBorder="1" applyAlignment="1">
      <alignment horizontal="left"/>
    </xf>
    <xf numFmtId="169" fontId="21" fillId="2" borderId="0" xfId="0" applyNumberFormat="1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169" fontId="18" fillId="2" borderId="74" xfId="0" applyNumberFormat="1" applyFont="1" applyFill="1" applyBorder="1" applyAlignment="1">
      <alignment horizontal="center"/>
    </xf>
    <xf numFmtId="169" fontId="19" fillId="2" borderId="89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169" fontId="44" fillId="0" borderId="0" xfId="0" applyNumberFormat="1" applyFont="1" applyAlignment="1">
      <alignment horizontal="center"/>
    </xf>
    <xf numFmtId="169" fontId="18" fillId="2" borderId="9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169" fontId="3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4" borderId="24" xfId="0" applyFont="1" applyFill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25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17" xfId="0" applyFont="1" applyBorder="1" applyAlignment="1">
      <alignment/>
    </xf>
    <xf numFmtId="0" fontId="38" fillId="4" borderId="59" xfId="0" applyFont="1" applyFill="1" applyBorder="1" applyAlignment="1">
      <alignment horizontal="center"/>
    </xf>
    <xf numFmtId="0" fontId="38" fillId="4" borderId="19" xfId="0" applyFont="1" applyFill="1" applyBorder="1" applyAlignment="1">
      <alignment horizontal="center"/>
    </xf>
    <xf numFmtId="0" fontId="38" fillId="4" borderId="60" xfId="0" applyFont="1" applyFill="1" applyBorder="1" applyAlignment="1">
      <alignment horizontal="center"/>
    </xf>
    <xf numFmtId="0" fontId="38" fillId="0" borderId="5" xfId="0" applyFont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69" fontId="6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29" fillId="2" borderId="0" xfId="0" applyNumberFormat="1" applyFont="1" applyFill="1" applyAlignment="1">
      <alignment horizontal="left"/>
    </xf>
    <xf numFmtId="169" fontId="18" fillId="0" borderId="6" xfId="0" applyNumberFormat="1" applyFont="1" applyFill="1" applyBorder="1" applyAlignment="1">
      <alignment horizontal="center"/>
    </xf>
    <xf numFmtId="169" fontId="26" fillId="0" borderId="6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9" fontId="18" fillId="0" borderId="0" xfId="0" applyNumberFormat="1" applyFont="1" applyAlignment="1">
      <alignment/>
    </xf>
    <xf numFmtId="0" fontId="39" fillId="0" borderId="0" xfId="0" applyFont="1" applyAlignment="1">
      <alignment/>
    </xf>
    <xf numFmtId="14" fontId="7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2" borderId="0" xfId="0" applyFont="1" applyFill="1" applyAlignment="1">
      <alignment horizontal="center"/>
    </xf>
    <xf numFmtId="0" fontId="7" fillId="0" borderId="9" xfId="0" applyFont="1" applyBorder="1" applyAlignment="1">
      <alignment horizontal="center"/>
    </xf>
    <xf numFmtId="0" fontId="40" fillId="0" borderId="0" xfId="0" applyFont="1" applyAlignment="1">
      <alignment/>
    </xf>
    <xf numFmtId="0" fontId="7" fillId="0" borderId="61" xfId="0" applyFont="1" applyBorder="1" applyAlignment="1">
      <alignment horizontal="center" wrapText="1"/>
    </xf>
    <xf numFmtId="0" fontId="7" fillId="5" borderId="2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1" fontId="8" fillId="2" borderId="27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69" fontId="8" fillId="0" borderId="28" xfId="0" applyNumberFormat="1" applyFont="1" applyBorder="1" applyAlignment="1">
      <alignment/>
    </xf>
    <xf numFmtId="169" fontId="8" fillId="0" borderId="2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0" borderId="2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" fontId="8" fillId="0" borderId="27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" fontId="39" fillId="0" borderId="0" xfId="0" applyNumberFormat="1" applyFont="1" applyFill="1" applyAlignment="1">
      <alignment/>
    </xf>
    <xf numFmtId="169" fontId="8" fillId="0" borderId="28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6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9" fontId="7" fillId="0" borderId="50" xfId="0" applyNumberFormat="1" applyFont="1" applyBorder="1" applyAlignment="1">
      <alignment/>
    </xf>
    <xf numFmtId="169" fontId="7" fillId="0" borderId="51" xfId="0" applyNumberFormat="1" applyFont="1" applyBorder="1" applyAlignment="1">
      <alignment/>
    </xf>
    <xf numFmtId="169" fontId="7" fillId="0" borderId="65" xfId="0" applyNumberFormat="1" applyFont="1" applyBorder="1" applyAlignment="1">
      <alignment/>
    </xf>
    <xf numFmtId="169" fontId="7" fillId="2" borderId="9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7" fillId="0" borderId="67" xfId="0" applyFont="1" applyBorder="1" applyAlignment="1">
      <alignment horizontal="center"/>
    </xf>
    <xf numFmtId="0" fontId="8" fillId="2" borderId="27" xfId="0" applyFont="1" applyFill="1" applyBorder="1" applyAlignment="1">
      <alignment/>
    </xf>
    <xf numFmtId="0" fontId="7" fillId="0" borderId="50" xfId="0" applyFont="1" applyBorder="1" applyAlignment="1">
      <alignment/>
    </xf>
    <xf numFmtId="169" fontId="7" fillId="0" borderId="52" xfId="0" applyNumberFormat="1" applyFont="1" applyBorder="1" applyAlignment="1">
      <alignment/>
    </xf>
    <xf numFmtId="0" fontId="7" fillId="0" borderId="72" xfId="0" applyFont="1" applyBorder="1" applyAlignment="1">
      <alignment horizontal="center"/>
    </xf>
    <xf numFmtId="169" fontId="8" fillId="2" borderId="27" xfId="0" applyNumberFormat="1" applyFont="1" applyFill="1" applyBorder="1" applyAlignment="1">
      <alignment/>
    </xf>
    <xf numFmtId="0" fontId="7" fillId="0" borderId="71" xfId="0" applyFont="1" applyBorder="1" applyAlignment="1">
      <alignment horizontal="center"/>
    </xf>
    <xf numFmtId="169" fontId="8" fillId="0" borderId="54" xfId="0" applyNumberFormat="1" applyFont="1" applyBorder="1" applyAlignment="1">
      <alignment/>
    </xf>
    <xf numFmtId="169" fontId="8" fillId="0" borderId="3" xfId="0" applyNumberFormat="1" applyFont="1" applyBorder="1" applyAlignment="1">
      <alignment/>
    </xf>
    <xf numFmtId="169" fontId="8" fillId="0" borderId="6" xfId="0" applyNumberFormat="1" applyFont="1" applyBorder="1" applyAlignment="1">
      <alignment/>
    </xf>
    <xf numFmtId="169" fontId="8" fillId="2" borderId="55" xfId="0" applyNumberFormat="1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43" fillId="2" borderId="0" xfId="0" applyFont="1" applyFill="1" applyAlignment="1">
      <alignment/>
    </xf>
    <xf numFmtId="0" fontId="11" fillId="2" borderId="0" xfId="0" applyFont="1" applyFill="1" applyAlignment="1">
      <alignment horizontal="right"/>
    </xf>
    <xf numFmtId="169" fontId="11" fillId="0" borderId="0" xfId="0" applyNumberFormat="1" applyFont="1" applyAlignment="1">
      <alignment/>
    </xf>
    <xf numFmtId="0" fontId="8" fillId="2" borderId="0" xfId="0" applyFont="1" applyFill="1" applyAlignment="1">
      <alignment horizontal="right"/>
    </xf>
    <xf numFmtId="169" fontId="0" fillId="2" borderId="0" xfId="0" applyNumberFormat="1" applyFill="1" applyAlignment="1">
      <alignment horizontal="right"/>
    </xf>
    <xf numFmtId="169" fontId="3" fillId="2" borderId="0" xfId="0" applyNumberFormat="1" applyFont="1" applyFill="1" applyAlignment="1">
      <alignment horizontal="right"/>
    </xf>
    <xf numFmtId="169" fontId="2" fillId="2" borderId="0" xfId="0" applyNumberFormat="1" applyFont="1" applyFill="1" applyAlignment="1">
      <alignment horizontal="right"/>
    </xf>
    <xf numFmtId="169" fontId="8" fillId="2" borderId="0" xfId="0" applyNumberFormat="1" applyFont="1" applyFill="1" applyAlignment="1">
      <alignment horizontal="right"/>
    </xf>
    <xf numFmtId="169" fontId="11" fillId="2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44" fillId="0" borderId="0" xfId="0" applyFont="1" applyAlignment="1">
      <alignment horizontal="center"/>
    </xf>
    <xf numFmtId="0" fontId="36" fillId="0" borderId="0" xfId="0" applyFont="1" applyAlignment="1">
      <alignment/>
    </xf>
    <xf numFmtId="169" fontId="36" fillId="0" borderId="0" xfId="0" applyNumberFormat="1" applyFont="1" applyAlignment="1">
      <alignment/>
    </xf>
    <xf numFmtId="0" fontId="44" fillId="0" borderId="0" xfId="0" applyFont="1" applyAlignment="1">
      <alignment/>
    </xf>
    <xf numFmtId="169" fontId="44" fillId="0" borderId="0" xfId="0" applyNumberFormat="1" applyFont="1" applyAlignment="1">
      <alignment/>
    </xf>
    <xf numFmtId="169" fontId="26" fillId="0" borderId="6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169" fontId="8" fillId="2" borderId="5" xfId="0" applyNumberFormat="1" applyFont="1" applyFill="1" applyBorder="1" applyAlignment="1">
      <alignment horizontal="center"/>
    </xf>
    <xf numFmtId="0" fontId="45" fillId="2" borderId="90" xfId="0" applyFont="1" applyFill="1" applyBorder="1" applyAlignment="1">
      <alignment horizontal="center" wrapText="1"/>
    </xf>
    <xf numFmtId="0" fontId="45" fillId="2" borderId="91" xfId="0" applyFont="1" applyFill="1" applyBorder="1" applyAlignment="1">
      <alignment horizontal="center" wrapText="1"/>
    </xf>
    <xf numFmtId="169" fontId="45" fillId="2" borderId="92" xfId="0" applyNumberFormat="1" applyFont="1" applyFill="1" applyBorder="1" applyAlignment="1">
      <alignment horizontal="center" wrapText="1"/>
    </xf>
    <xf numFmtId="169" fontId="45" fillId="2" borderId="93" xfId="0" applyNumberFormat="1" applyFont="1" applyFill="1" applyBorder="1" applyAlignment="1">
      <alignment horizontal="center" wrapText="1"/>
    </xf>
    <xf numFmtId="169" fontId="45" fillId="2" borderId="0" xfId="0" applyNumberFormat="1" applyFont="1" applyFill="1" applyAlignment="1">
      <alignment horizontal="center" wrapText="1"/>
    </xf>
    <xf numFmtId="0" fontId="45" fillId="2" borderId="94" xfId="0" applyFont="1" applyFill="1" applyBorder="1" applyAlignment="1">
      <alignment horizontal="center" wrapText="1"/>
    </xf>
    <xf numFmtId="0" fontId="8" fillId="2" borderId="95" xfId="0" applyFont="1" applyFill="1" applyBorder="1" applyAlignment="1">
      <alignment/>
    </xf>
    <xf numFmtId="169" fontId="8" fillId="2" borderId="96" xfId="0" applyNumberFormat="1" applyFont="1" applyFill="1" applyBorder="1" applyAlignment="1">
      <alignment horizontal="center"/>
    </xf>
    <xf numFmtId="169" fontId="8" fillId="2" borderId="97" xfId="0" applyNumberFormat="1" applyFont="1" applyFill="1" applyBorder="1" applyAlignment="1">
      <alignment horizontal="center"/>
    </xf>
    <xf numFmtId="169" fontId="8" fillId="2" borderId="98" xfId="0" applyNumberFormat="1" applyFont="1" applyFill="1" applyBorder="1" applyAlignment="1">
      <alignment horizontal="center"/>
    </xf>
    <xf numFmtId="0" fontId="8" fillId="2" borderId="99" xfId="0" applyFont="1" applyFill="1" applyBorder="1" applyAlignment="1">
      <alignment horizontal="center"/>
    </xf>
    <xf numFmtId="169" fontId="19" fillId="0" borderId="100" xfId="0" applyNumberFormat="1" applyFont="1" applyFill="1" applyBorder="1" applyAlignment="1">
      <alignment horizontal="center"/>
    </xf>
    <xf numFmtId="0" fontId="8" fillId="2" borderId="101" xfId="0" applyFont="1" applyFill="1" applyBorder="1" applyAlignment="1">
      <alignment/>
    </xf>
    <xf numFmtId="169" fontId="8" fillId="2" borderId="10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169" fontId="8" fillId="2" borderId="0" xfId="0" applyNumberFormat="1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/>
    </xf>
    <xf numFmtId="169" fontId="26" fillId="0" borderId="103" xfId="0" applyNumberFormat="1" applyFont="1" applyFill="1" applyBorder="1" applyAlignment="1">
      <alignment horizontal="center"/>
    </xf>
    <xf numFmtId="169" fontId="20" fillId="6" borderId="44" xfId="0" applyNumberFormat="1" applyFont="1" applyFill="1" applyBorder="1" applyAlignment="1">
      <alignment horizontal="left"/>
    </xf>
    <xf numFmtId="169" fontId="20" fillId="6" borderId="41" xfId="0" applyNumberFormat="1" applyFont="1" applyFill="1" applyBorder="1" applyAlignment="1">
      <alignment horizontal="center"/>
    </xf>
    <xf numFmtId="169" fontId="20" fillId="6" borderId="2" xfId="0" applyNumberFormat="1" applyFont="1" applyFill="1" applyBorder="1" applyAlignment="1">
      <alignment horizontal="center"/>
    </xf>
    <xf numFmtId="169" fontId="20" fillId="6" borderId="27" xfId="0" applyNumberFormat="1" applyFont="1" applyFill="1" applyBorder="1" applyAlignment="1">
      <alignment horizontal="center"/>
    </xf>
    <xf numFmtId="169" fontId="20" fillId="0" borderId="44" xfId="0" applyNumberFormat="1" applyFont="1" applyFill="1" applyBorder="1" applyAlignment="1">
      <alignment horizontal="left"/>
    </xf>
    <xf numFmtId="0" fontId="18" fillId="0" borderId="104" xfId="0" applyFont="1" applyFill="1" applyBorder="1" applyAlignment="1">
      <alignment/>
    </xf>
    <xf numFmtId="169" fontId="26" fillId="0" borderId="105" xfId="0" applyNumberFormat="1" applyFont="1" applyFill="1" applyBorder="1" applyAlignment="1">
      <alignment horizontal="center"/>
    </xf>
    <xf numFmtId="169" fontId="18" fillId="0" borderId="106" xfId="0" applyNumberFormat="1" applyFont="1" applyFill="1" applyBorder="1" applyAlignment="1">
      <alignment horizontal="center"/>
    </xf>
    <xf numFmtId="0" fontId="18" fillId="0" borderId="107" xfId="0" applyFont="1" applyFill="1" applyBorder="1" applyAlignment="1">
      <alignment horizontal="left"/>
    </xf>
    <xf numFmtId="169" fontId="18" fillId="0" borderId="108" xfId="0" applyNumberFormat="1" applyFont="1" applyFill="1" applyBorder="1" applyAlignment="1">
      <alignment horizontal="left"/>
    </xf>
    <xf numFmtId="169" fontId="18" fillId="0" borderId="109" xfId="0" applyNumberFormat="1" applyFont="1" applyFill="1" applyBorder="1" applyAlignment="1">
      <alignment horizontal="left"/>
    </xf>
    <xf numFmtId="169" fontId="18" fillId="0" borderId="110" xfId="0" applyNumberFormat="1" applyFont="1" applyFill="1" applyBorder="1" applyAlignment="1">
      <alignment horizontal="center"/>
    </xf>
    <xf numFmtId="169" fontId="18" fillId="0" borderId="111" xfId="0" applyNumberFormat="1" applyFont="1" applyFill="1" applyBorder="1" applyAlignment="1">
      <alignment horizontal="center"/>
    </xf>
    <xf numFmtId="169" fontId="21" fillId="0" borderId="110" xfId="0" applyNumberFormat="1" applyFont="1" applyFill="1" applyBorder="1" applyAlignment="1">
      <alignment horizontal="center"/>
    </xf>
    <xf numFmtId="169" fontId="18" fillId="0" borderId="104" xfId="0" applyNumberFormat="1" applyFont="1" applyFill="1" applyBorder="1" applyAlignment="1">
      <alignment horizontal="center"/>
    </xf>
    <xf numFmtId="169" fontId="18" fillId="0" borderId="105" xfId="0" applyNumberFormat="1" applyFont="1" applyFill="1" applyBorder="1" applyAlignment="1">
      <alignment horizontal="center"/>
    </xf>
    <xf numFmtId="169" fontId="21" fillId="0" borderId="105" xfId="0" applyNumberFormat="1" applyFont="1" applyFill="1" applyBorder="1" applyAlignment="1">
      <alignment horizontal="center"/>
    </xf>
    <xf numFmtId="169" fontId="21" fillId="0" borderId="112" xfId="0" applyNumberFormat="1" applyFont="1" applyFill="1" applyBorder="1" applyAlignment="1">
      <alignment horizontal="center"/>
    </xf>
    <xf numFmtId="169" fontId="18" fillId="0" borderId="113" xfId="0" applyNumberFormat="1" applyFont="1" applyFill="1" applyBorder="1" applyAlignment="1">
      <alignment horizontal="center"/>
    </xf>
    <xf numFmtId="169" fontId="18" fillId="0" borderId="114" xfId="0" applyNumberFormat="1" applyFont="1" applyFill="1" applyBorder="1" applyAlignment="1">
      <alignment horizontal="center"/>
    </xf>
    <xf numFmtId="169" fontId="18" fillId="0" borderId="115" xfId="0" applyNumberFormat="1" applyFont="1" applyFill="1" applyBorder="1" applyAlignment="1">
      <alignment horizontal="center"/>
    </xf>
    <xf numFmtId="169" fontId="21" fillId="0" borderId="115" xfId="0" applyNumberFormat="1" applyFont="1" applyFill="1" applyBorder="1" applyAlignment="1">
      <alignment horizontal="center"/>
    </xf>
    <xf numFmtId="0" fontId="18" fillId="0" borderId="105" xfId="0" applyFont="1" applyFill="1" applyBorder="1" applyAlignment="1">
      <alignment horizontal="center"/>
    </xf>
    <xf numFmtId="169" fontId="18" fillId="0" borderId="108" xfId="0" applyNumberFormat="1" applyFont="1" applyFill="1" applyBorder="1" applyAlignment="1">
      <alignment horizontal="center"/>
    </xf>
    <xf numFmtId="169" fontId="18" fillId="0" borderId="109" xfId="0" applyNumberFormat="1" applyFont="1" applyFill="1" applyBorder="1" applyAlignment="1">
      <alignment horizontal="center"/>
    </xf>
    <xf numFmtId="169" fontId="18" fillId="0" borderId="116" xfId="0" applyNumberFormat="1" applyFont="1" applyFill="1" applyBorder="1" applyAlignment="1">
      <alignment horizontal="center"/>
    </xf>
    <xf numFmtId="169" fontId="21" fillId="0" borderId="117" xfId="0" applyNumberFormat="1" applyFont="1" applyFill="1" applyBorder="1" applyAlignment="1">
      <alignment horizontal="center"/>
    </xf>
    <xf numFmtId="169" fontId="21" fillId="0" borderId="118" xfId="0" applyNumberFormat="1" applyFont="1" applyFill="1" applyBorder="1" applyAlignment="1">
      <alignment horizontal="center"/>
    </xf>
    <xf numFmtId="169" fontId="21" fillId="0" borderId="119" xfId="0" applyNumberFormat="1" applyFont="1" applyFill="1" applyBorder="1" applyAlignment="1">
      <alignment horizontal="center"/>
    </xf>
    <xf numFmtId="169" fontId="21" fillId="0" borderId="120" xfId="0" applyNumberFormat="1" applyFont="1" applyFill="1" applyBorder="1" applyAlignment="1">
      <alignment horizontal="center"/>
    </xf>
    <xf numFmtId="169" fontId="21" fillId="0" borderId="121" xfId="0" applyNumberFormat="1" applyFont="1" applyFill="1" applyBorder="1" applyAlignment="1">
      <alignment horizontal="center"/>
    </xf>
    <xf numFmtId="169" fontId="18" fillId="0" borderId="122" xfId="0" applyNumberFormat="1" applyFont="1" applyFill="1" applyBorder="1" applyAlignment="1">
      <alignment horizontal="center"/>
    </xf>
    <xf numFmtId="169" fontId="18" fillId="0" borderId="123" xfId="0" applyNumberFormat="1" applyFont="1" applyFill="1" applyBorder="1" applyAlignment="1">
      <alignment horizontal="center"/>
    </xf>
    <xf numFmtId="169" fontId="18" fillId="0" borderId="124" xfId="0" applyNumberFormat="1" applyFont="1" applyFill="1" applyBorder="1" applyAlignment="1">
      <alignment horizontal="center"/>
    </xf>
    <xf numFmtId="169" fontId="18" fillId="0" borderId="107" xfId="0" applyNumberFormat="1" applyFont="1" applyFill="1" applyBorder="1" applyAlignment="1">
      <alignment horizontal="center"/>
    </xf>
    <xf numFmtId="169" fontId="18" fillId="0" borderId="125" xfId="0" applyNumberFormat="1" applyFont="1" applyFill="1" applyBorder="1" applyAlignment="1">
      <alignment horizontal="center"/>
    </xf>
    <xf numFmtId="0" fontId="19" fillId="0" borderId="114" xfId="0" applyFont="1" applyFill="1" applyBorder="1" applyAlignment="1">
      <alignment/>
    </xf>
    <xf numFmtId="0" fontId="19" fillId="0" borderId="115" xfId="0" applyFont="1" applyFill="1" applyBorder="1" applyAlignment="1">
      <alignment horizontal="center"/>
    </xf>
    <xf numFmtId="169" fontId="26" fillId="0" borderId="115" xfId="0" applyNumberFormat="1" applyFont="1" applyFill="1" applyBorder="1" applyAlignment="1">
      <alignment horizontal="center"/>
    </xf>
    <xf numFmtId="169" fontId="19" fillId="0" borderId="126" xfId="0" applyNumberFormat="1" applyFont="1" applyFill="1" applyBorder="1" applyAlignment="1">
      <alignment horizontal="center"/>
    </xf>
    <xf numFmtId="169" fontId="19" fillId="0" borderId="127" xfId="0" applyNumberFormat="1" applyFont="1" applyFill="1" applyBorder="1" applyAlignment="1">
      <alignment horizontal="center"/>
    </xf>
    <xf numFmtId="169" fontId="19" fillId="0" borderId="128" xfId="0" applyNumberFormat="1" applyFont="1" applyFill="1" applyBorder="1" applyAlignment="1">
      <alignment horizontal="center"/>
    </xf>
    <xf numFmtId="0" fontId="26" fillId="0" borderId="100" xfId="0" applyFont="1" applyFill="1" applyBorder="1" applyAlignment="1">
      <alignment horizontal="center" wrapText="1"/>
    </xf>
    <xf numFmtId="0" fontId="26" fillId="0" borderId="103" xfId="0" applyFont="1" applyFill="1" applyBorder="1" applyAlignment="1">
      <alignment horizontal="center" wrapText="1"/>
    </xf>
    <xf numFmtId="169" fontId="19" fillId="0" borderId="129" xfId="0" applyNumberFormat="1" applyFont="1" applyFill="1" applyBorder="1" applyAlignment="1">
      <alignment horizontal="center"/>
    </xf>
    <xf numFmtId="169" fontId="21" fillId="0" borderId="130" xfId="0" applyNumberFormat="1" applyFont="1" applyFill="1" applyBorder="1" applyAlignment="1">
      <alignment horizontal="center"/>
    </xf>
    <xf numFmtId="169" fontId="21" fillId="0" borderId="131" xfId="0" applyNumberFormat="1" applyFont="1" applyFill="1" applyBorder="1" applyAlignment="1">
      <alignment horizontal="center"/>
    </xf>
    <xf numFmtId="169" fontId="21" fillId="0" borderId="13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18" fillId="0" borderId="122" xfId="0" applyFont="1" applyFill="1" applyBorder="1" applyAlignment="1">
      <alignment horizontal="center"/>
    </xf>
    <xf numFmtId="169" fontId="18" fillId="0" borderId="133" xfId="0" applyNumberFormat="1" applyFont="1" applyFill="1" applyBorder="1" applyAlignment="1">
      <alignment horizontal="center"/>
    </xf>
    <xf numFmtId="169" fontId="18" fillId="0" borderId="134" xfId="0" applyNumberFormat="1" applyFont="1" applyFill="1" applyBorder="1" applyAlignment="1">
      <alignment horizontal="center"/>
    </xf>
    <xf numFmtId="0" fontId="21" fillId="0" borderId="118" xfId="0" applyFont="1" applyFill="1" applyBorder="1" applyAlignment="1">
      <alignment horizontal="center"/>
    </xf>
    <xf numFmtId="0" fontId="21" fillId="0" borderId="119" xfId="0" applyFont="1" applyFill="1" applyBorder="1" applyAlignment="1">
      <alignment horizontal="center"/>
    </xf>
    <xf numFmtId="0" fontId="21" fillId="0" borderId="110" xfId="0" applyFont="1" applyFill="1" applyBorder="1" applyAlignment="1">
      <alignment horizontal="center"/>
    </xf>
    <xf numFmtId="0" fontId="18" fillId="0" borderId="135" xfId="0" applyFont="1" applyFill="1" applyBorder="1" applyAlignment="1">
      <alignment horizontal="left"/>
    </xf>
    <xf numFmtId="0" fontId="18" fillId="0" borderId="136" xfId="0" applyFont="1" applyFill="1" applyBorder="1" applyAlignment="1">
      <alignment horizontal="left"/>
    </xf>
    <xf numFmtId="169" fontId="18" fillId="0" borderId="137" xfId="0" applyNumberFormat="1" applyFont="1" applyFill="1" applyBorder="1" applyAlignment="1">
      <alignment horizontal="center"/>
    </xf>
    <xf numFmtId="169" fontId="18" fillId="0" borderId="138" xfId="0" applyNumberFormat="1" applyFont="1" applyFill="1" applyBorder="1" applyAlignment="1">
      <alignment horizontal="center"/>
    </xf>
    <xf numFmtId="0" fontId="26" fillId="0" borderId="121" xfId="0" applyFont="1" applyFill="1" applyBorder="1" applyAlignment="1">
      <alignment horizontal="center" wrapText="1"/>
    </xf>
    <xf numFmtId="0" fontId="26" fillId="0" borderId="112" xfId="0" applyFont="1" applyFill="1" applyBorder="1" applyAlignment="1">
      <alignment horizontal="center" wrapText="1"/>
    </xf>
    <xf numFmtId="0" fontId="21" fillId="0" borderId="112" xfId="0" applyFont="1" applyFill="1" applyBorder="1" applyAlignment="1">
      <alignment horizontal="center" wrapText="1"/>
    </xf>
    <xf numFmtId="0" fontId="26" fillId="0" borderId="129" xfId="0" applyFont="1" applyFill="1" applyBorder="1" applyAlignment="1">
      <alignment horizontal="center" wrapText="1"/>
    </xf>
    <xf numFmtId="0" fontId="21" fillId="0" borderId="130" xfId="0" applyFont="1" applyFill="1" applyBorder="1" applyAlignment="1">
      <alignment horizontal="center"/>
    </xf>
    <xf numFmtId="0" fontId="21" fillId="0" borderId="131" xfId="0" applyFont="1" applyFill="1" applyBorder="1" applyAlignment="1">
      <alignment horizontal="center"/>
    </xf>
    <xf numFmtId="0" fontId="21" fillId="0" borderId="139" xfId="0" applyFont="1" applyFill="1" applyBorder="1" applyAlignment="1">
      <alignment horizontal="center"/>
    </xf>
    <xf numFmtId="169" fontId="18" fillId="0" borderId="130" xfId="0" applyNumberFormat="1" applyFont="1" applyFill="1" applyBorder="1" applyAlignment="1">
      <alignment horizontal="center"/>
    </xf>
    <xf numFmtId="169" fontId="18" fillId="0" borderId="131" xfId="0" applyNumberFormat="1" applyFont="1" applyFill="1" applyBorder="1" applyAlignment="1">
      <alignment horizontal="center"/>
    </xf>
    <xf numFmtId="169" fontId="19" fillId="0" borderId="132" xfId="0" applyNumberFormat="1" applyFont="1" applyFill="1" applyBorder="1" applyAlignment="1">
      <alignment horizontal="center"/>
    </xf>
    <xf numFmtId="0" fontId="20" fillId="6" borderId="44" xfId="0" applyFont="1" applyFill="1" applyBorder="1" applyAlignment="1">
      <alignment horizontal="left"/>
    </xf>
    <xf numFmtId="169" fontId="20" fillId="6" borderId="81" xfId="0" applyNumberFormat="1" applyFont="1" applyFill="1" applyBorder="1" applyAlignment="1">
      <alignment horizontal="center"/>
    </xf>
    <xf numFmtId="169" fontId="18" fillId="0" borderId="140" xfId="0" applyNumberFormat="1" applyFont="1" applyFill="1" applyBorder="1" applyAlignment="1">
      <alignment horizontal="center"/>
    </xf>
    <xf numFmtId="169" fontId="26" fillId="0" borderId="41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wrapText="1"/>
    </xf>
    <xf numFmtId="169" fontId="19" fillId="0" borderId="141" xfId="0" applyNumberFormat="1" applyFont="1" applyFill="1" applyBorder="1" applyAlignment="1">
      <alignment horizontal="center"/>
    </xf>
    <xf numFmtId="169" fontId="19" fillId="0" borderId="142" xfId="0" applyNumberFormat="1" applyFont="1" applyFill="1" applyBorder="1" applyAlignment="1">
      <alignment horizontal="center"/>
    </xf>
    <xf numFmtId="169" fontId="19" fillId="0" borderId="143" xfId="0" applyNumberFormat="1" applyFont="1" applyFill="1" applyBorder="1" applyAlignment="1">
      <alignment horizontal="center"/>
    </xf>
    <xf numFmtId="0" fontId="21" fillId="0" borderId="118" xfId="0" applyFont="1" applyFill="1" applyBorder="1" applyAlignment="1">
      <alignment horizontal="center" wrapText="1"/>
    </xf>
    <xf numFmtId="169" fontId="18" fillId="0" borderId="78" xfId="0" applyNumberFormat="1" applyFont="1" applyFill="1" applyBorder="1" applyAlignment="1">
      <alignment horizontal="center"/>
    </xf>
    <xf numFmtId="0" fontId="21" fillId="0" borderId="113" xfId="0" applyFont="1" applyFill="1" applyBorder="1" applyAlignment="1">
      <alignment horizontal="center"/>
    </xf>
    <xf numFmtId="0" fontId="21" fillId="0" borderId="112" xfId="0" applyFont="1" applyFill="1" applyBorder="1" applyAlignment="1">
      <alignment horizontal="center"/>
    </xf>
    <xf numFmtId="0" fontId="21" fillId="0" borderId="144" xfId="0" applyFont="1" applyFill="1" applyBorder="1" applyAlignment="1">
      <alignment horizontal="center"/>
    </xf>
    <xf numFmtId="1" fontId="21" fillId="0" borderId="131" xfId="0" applyNumberFormat="1" applyFont="1" applyFill="1" applyBorder="1" applyAlignment="1">
      <alignment horizontal="center"/>
    </xf>
    <xf numFmtId="169" fontId="18" fillId="0" borderId="114" xfId="0" applyNumberFormat="1" applyFont="1" applyFill="1" applyBorder="1" applyAlignment="1">
      <alignment horizontal="left"/>
    </xf>
    <xf numFmtId="169" fontId="26" fillId="0" borderId="145" xfId="0" applyNumberFormat="1" applyFont="1" applyFill="1" applyBorder="1" applyAlignment="1">
      <alignment horizontal="center"/>
    </xf>
    <xf numFmtId="169" fontId="18" fillId="0" borderId="146" xfId="0" applyNumberFormat="1" applyFont="1" applyFill="1" applyBorder="1" applyAlignment="1">
      <alignment horizontal="center"/>
    </xf>
    <xf numFmtId="169" fontId="18" fillId="0" borderId="142" xfId="0" applyNumberFormat="1" applyFont="1" applyFill="1" applyBorder="1" applyAlignment="1">
      <alignment horizontal="center"/>
    </xf>
    <xf numFmtId="169" fontId="18" fillId="0" borderId="143" xfId="0" applyNumberFormat="1" applyFont="1" applyFill="1" applyBorder="1" applyAlignment="1">
      <alignment horizontal="center"/>
    </xf>
    <xf numFmtId="0" fontId="21" fillId="0" borderId="147" xfId="0" applyFont="1" applyFill="1" applyBorder="1" applyAlignment="1">
      <alignment horizontal="center"/>
    </xf>
    <xf numFmtId="1" fontId="21" fillId="0" borderId="147" xfId="0" applyNumberFormat="1" applyFont="1" applyFill="1" applyBorder="1" applyAlignment="1">
      <alignment horizontal="center"/>
    </xf>
    <xf numFmtId="169" fontId="21" fillId="0" borderId="148" xfId="0" applyNumberFormat="1" applyFont="1" applyFill="1" applyBorder="1" applyAlignment="1">
      <alignment horizontal="center"/>
    </xf>
    <xf numFmtId="0" fontId="21" fillId="0" borderId="148" xfId="0" applyFont="1" applyFill="1" applyBorder="1" applyAlignment="1">
      <alignment horizontal="center"/>
    </xf>
    <xf numFmtId="0" fontId="26" fillId="0" borderId="114" xfId="0" applyFont="1" applyFill="1" applyBorder="1" applyAlignment="1">
      <alignment horizontal="center" wrapText="1"/>
    </xf>
    <xf numFmtId="0" fontId="26" fillId="0" borderId="115" xfId="0" applyFont="1" applyFill="1" applyBorder="1" applyAlignment="1">
      <alignment horizontal="center" wrapText="1"/>
    </xf>
    <xf numFmtId="0" fontId="18" fillId="0" borderId="75" xfId="0" applyFont="1" applyFill="1" applyBorder="1" applyAlignment="1">
      <alignment horizontal="left"/>
    </xf>
    <xf numFmtId="0" fontId="19" fillId="0" borderId="124" xfId="0" applyFont="1" applyFill="1" applyBorder="1" applyAlignment="1">
      <alignment horizontal="center"/>
    </xf>
    <xf numFmtId="169" fontId="19" fillId="0" borderId="149" xfId="0" applyNumberFormat="1" applyFont="1" applyFill="1" applyBorder="1" applyAlignment="1">
      <alignment horizontal="center"/>
    </xf>
    <xf numFmtId="169" fontId="19" fillId="0" borderId="150" xfId="0" applyNumberFormat="1" applyFont="1" applyFill="1" applyBorder="1" applyAlignment="1">
      <alignment horizontal="center"/>
    </xf>
    <xf numFmtId="169" fontId="19" fillId="0" borderId="151" xfId="0" applyNumberFormat="1" applyFont="1" applyFill="1" applyBorder="1" applyAlignment="1">
      <alignment horizontal="center"/>
    </xf>
    <xf numFmtId="169" fontId="19" fillId="0" borderId="152" xfId="0" applyNumberFormat="1" applyFont="1" applyFill="1" applyBorder="1" applyAlignment="1">
      <alignment horizontal="center"/>
    </xf>
    <xf numFmtId="1" fontId="21" fillId="0" borderId="110" xfId="0" applyNumberFormat="1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 wrapText="1"/>
    </xf>
    <xf numFmtId="169" fontId="18" fillId="0" borderId="120" xfId="0" applyNumberFormat="1" applyFont="1" applyFill="1" applyBorder="1" applyAlignment="1">
      <alignment horizontal="left"/>
    </xf>
    <xf numFmtId="169" fontId="18" fillId="0" borderId="118" xfId="0" applyNumberFormat="1" applyFont="1" applyFill="1" applyBorder="1" applyAlignment="1">
      <alignment horizontal="left"/>
    </xf>
    <xf numFmtId="169" fontId="21" fillId="0" borderId="103" xfId="0" applyNumberFormat="1" applyFont="1" applyFill="1" applyBorder="1" applyAlignment="1">
      <alignment horizontal="center"/>
    </xf>
    <xf numFmtId="169" fontId="19" fillId="0" borderId="146" xfId="0" applyNumberFormat="1" applyFont="1" applyFill="1" applyBorder="1" applyAlignment="1">
      <alignment horizontal="center"/>
    </xf>
    <xf numFmtId="0" fontId="21" fillId="0" borderId="132" xfId="0" applyFont="1" applyFill="1" applyBorder="1" applyAlignment="1">
      <alignment horizontal="center"/>
    </xf>
    <xf numFmtId="169" fontId="18" fillId="0" borderId="153" xfId="0" applyNumberFormat="1" applyFont="1" applyFill="1" applyBorder="1" applyAlignment="1">
      <alignment horizontal="center"/>
    </xf>
    <xf numFmtId="0" fontId="21" fillId="0" borderId="120" xfId="0" applyFont="1" applyFill="1" applyBorder="1" applyAlignment="1">
      <alignment horizontal="center"/>
    </xf>
    <xf numFmtId="169" fontId="20" fillId="6" borderId="1" xfId="0" applyNumberFormat="1" applyFont="1" applyFill="1" applyBorder="1" applyAlignment="1">
      <alignment horizontal="center"/>
    </xf>
    <xf numFmtId="169" fontId="18" fillId="0" borderId="26" xfId="0" applyNumberFormat="1" applyFont="1" applyFill="1" applyBorder="1" applyAlignment="1">
      <alignment horizontal="left"/>
    </xf>
    <xf numFmtId="0" fontId="19" fillId="0" borderId="113" xfId="0" applyFont="1" applyFill="1" applyBorder="1" applyAlignment="1">
      <alignment/>
    </xf>
    <xf numFmtId="0" fontId="19" fillId="0" borderId="123" xfId="0" applyFont="1" applyFill="1" applyBorder="1" applyAlignment="1">
      <alignment horizontal="center"/>
    </xf>
    <xf numFmtId="169" fontId="18" fillId="0" borderId="100" xfId="0" applyNumberFormat="1" applyFont="1" applyFill="1" applyBorder="1" applyAlignment="1">
      <alignment horizontal="left"/>
    </xf>
    <xf numFmtId="169" fontId="18" fillId="0" borderId="154" xfId="0" applyNumberFormat="1" applyFont="1" applyFill="1" applyBorder="1" applyAlignment="1">
      <alignment horizontal="center"/>
    </xf>
    <xf numFmtId="0" fontId="21" fillId="0" borderId="133" xfId="0" applyFont="1" applyFill="1" applyBorder="1" applyAlignment="1">
      <alignment horizontal="center"/>
    </xf>
    <xf numFmtId="169" fontId="21" fillId="0" borderId="114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129" xfId="0" applyFont="1" applyFill="1" applyBorder="1" applyAlignment="1">
      <alignment horizontal="center"/>
    </xf>
    <xf numFmtId="169" fontId="21" fillId="0" borderId="147" xfId="0" applyNumberFormat="1" applyFont="1" applyFill="1" applyBorder="1" applyAlignment="1">
      <alignment horizontal="center"/>
    </xf>
    <xf numFmtId="169" fontId="19" fillId="0" borderId="155" xfId="0" applyNumberFormat="1" applyFont="1" applyFill="1" applyBorder="1" applyAlignment="1">
      <alignment horizontal="center"/>
    </xf>
    <xf numFmtId="169" fontId="19" fillId="0" borderId="156" xfId="0" applyNumberFormat="1" applyFont="1" applyFill="1" applyBorder="1" applyAlignment="1">
      <alignment horizontal="center"/>
    </xf>
    <xf numFmtId="169" fontId="19" fillId="0" borderId="157" xfId="0" applyNumberFormat="1" applyFont="1" applyFill="1" applyBorder="1" applyAlignment="1">
      <alignment horizontal="center"/>
    </xf>
    <xf numFmtId="169" fontId="20" fillId="0" borderId="28" xfId="0" applyNumberFormat="1" applyFont="1" applyFill="1" applyBorder="1" applyAlignment="1">
      <alignment horizontal="left"/>
    </xf>
    <xf numFmtId="169" fontId="21" fillId="0" borderId="61" xfId="0" applyNumberFormat="1" applyFont="1" applyFill="1" applyBorder="1" applyAlignment="1">
      <alignment horizontal="center"/>
    </xf>
    <xf numFmtId="169" fontId="18" fillId="0" borderId="63" xfId="0" applyNumberFormat="1" applyFont="1" applyFill="1" applyBorder="1" applyAlignment="1">
      <alignment horizontal="center"/>
    </xf>
    <xf numFmtId="169" fontId="21" fillId="0" borderId="66" xfId="0" applyNumberFormat="1" applyFont="1" applyFill="1" applyBorder="1" applyAlignment="1">
      <alignment horizontal="center"/>
    </xf>
    <xf numFmtId="169" fontId="21" fillId="0" borderId="36" xfId="0" applyNumberFormat="1" applyFont="1" applyFill="1" applyBorder="1" applyAlignment="1">
      <alignment horizontal="center"/>
    </xf>
    <xf numFmtId="169" fontId="21" fillId="0" borderId="35" xfId="0" applyNumberFormat="1" applyFont="1" applyFill="1" applyBorder="1" applyAlignment="1">
      <alignment horizontal="center"/>
    </xf>
    <xf numFmtId="169" fontId="8" fillId="2" borderId="95" xfId="0" applyNumberFormat="1" applyFont="1" applyFill="1" applyBorder="1" applyAlignment="1">
      <alignment horizontal="center"/>
    </xf>
    <xf numFmtId="169" fontId="8" fillId="2" borderId="158" xfId="0" applyNumberFormat="1" applyFont="1" applyFill="1" applyBorder="1" applyAlignment="1">
      <alignment horizontal="center"/>
    </xf>
    <xf numFmtId="169" fontId="8" fillId="2" borderId="101" xfId="0" applyNumberFormat="1" applyFont="1" applyFill="1" applyBorder="1" applyAlignment="1">
      <alignment horizontal="center"/>
    </xf>
    <xf numFmtId="169" fontId="8" fillId="2" borderId="159" xfId="0" applyNumberFormat="1" applyFont="1" applyFill="1" applyBorder="1" applyAlignment="1">
      <alignment horizontal="center"/>
    </xf>
    <xf numFmtId="169" fontId="8" fillId="2" borderId="160" xfId="0" applyNumberFormat="1" applyFont="1" applyFill="1" applyBorder="1" applyAlignment="1">
      <alignment horizontal="center"/>
    </xf>
    <xf numFmtId="169" fontId="18" fillId="2" borderId="47" xfId="0" applyNumberFormat="1" applyFont="1" applyFill="1" applyBorder="1" applyAlignment="1">
      <alignment horizontal="center"/>
    </xf>
    <xf numFmtId="169" fontId="18" fillId="2" borderId="51" xfId="0" applyNumberFormat="1" applyFont="1" applyFill="1" applyBorder="1" applyAlignment="1">
      <alignment horizontal="center"/>
    </xf>
    <xf numFmtId="169" fontId="18" fillId="2" borderId="50" xfId="0" applyNumberFormat="1" applyFont="1" applyFill="1" applyBorder="1" applyAlignment="1">
      <alignment horizontal="left"/>
    </xf>
    <xf numFmtId="169" fontId="18" fillId="2" borderId="65" xfId="0" applyNumberFormat="1" applyFont="1" applyFill="1" applyBorder="1" applyAlignment="1">
      <alignment horizontal="center"/>
    </xf>
    <xf numFmtId="169" fontId="18" fillId="2" borderId="50" xfId="0" applyNumberFormat="1" applyFont="1" applyFill="1" applyBorder="1" applyAlignment="1">
      <alignment horizontal="center"/>
    </xf>
    <xf numFmtId="169" fontId="18" fillId="2" borderId="52" xfId="0" applyNumberFormat="1" applyFont="1" applyFill="1" applyBorder="1" applyAlignment="1">
      <alignment horizontal="center"/>
    </xf>
    <xf numFmtId="169" fontId="21" fillId="0" borderId="56" xfId="0" applyNumberFormat="1" applyFont="1" applyFill="1" applyBorder="1" applyAlignment="1">
      <alignment horizontal="center" wrapText="1"/>
    </xf>
    <xf numFmtId="169" fontId="21" fillId="0" borderId="47" xfId="0" applyNumberFormat="1" applyFont="1" applyFill="1" applyBorder="1" applyAlignment="1">
      <alignment horizontal="center" wrapText="1"/>
    </xf>
    <xf numFmtId="169" fontId="21" fillId="0" borderId="63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 wrapText="1"/>
    </xf>
    <xf numFmtId="0" fontId="21" fillId="0" borderId="48" xfId="0" applyFont="1" applyFill="1" applyBorder="1" applyAlignment="1">
      <alignment horizontal="center"/>
    </xf>
    <xf numFmtId="169" fontId="18" fillId="2" borderId="38" xfId="0" applyNumberFormat="1" applyFont="1" applyFill="1" applyBorder="1" applyAlignment="1">
      <alignment horizontal="center"/>
    </xf>
    <xf numFmtId="0" fontId="18" fillId="2" borderId="25" xfId="0" applyFont="1" applyFill="1" applyBorder="1" applyAlignment="1">
      <alignment horizontal="left"/>
    </xf>
    <xf numFmtId="169" fontId="18" fillId="2" borderId="6" xfId="0" applyNumberFormat="1" applyFont="1" applyFill="1" applyBorder="1" applyAlignment="1">
      <alignment horizontal="center"/>
    </xf>
    <xf numFmtId="0" fontId="18" fillId="2" borderId="56" xfId="0" applyFont="1" applyFill="1" applyBorder="1" applyAlignment="1">
      <alignment horizontal="left"/>
    </xf>
    <xf numFmtId="169" fontId="18" fillId="2" borderId="88" xfId="0" applyNumberFormat="1" applyFont="1" applyFill="1" applyBorder="1" applyAlignment="1">
      <alignment horizontal="center"/>
    </xf>
    <xf numFmtId="169" fontId="18" fillId="2" borderId="83" xfId="0" applyNumberFormat="1" applyFont="1" applyFill="1" applyBorder="1" applyAlignment="1">
      <alignment horizontal="center"/>
    </xf>
    <xf numFmtId="169" fontId="18" fillId="2" borderId="4" xfId="0" applyNumberFormat="1" applyFont="1" applyFill="1" applyBorder="1" applyAlignment="1">
      <alignment horizontal="center"/>
    </xf>
    <xf numFmtId="169" fontId="18" fillId="2" borderId="48" xfId="0" applyNumberFormat="1" applyFont="1" applyFill="1" applyBorder="1" applyAlignment="1">
      <alignment horizontal="center"/>
    </xf>
    <xf numFmtId="0" fontId="19" fillId="2" borderId="85" xfId="0" applyFont="1" applyFill="1" applyBorder="1" applyAlignment="1">
      <alignment horizontal="center"/>
    </xf>
    <xf numFmtId="169" fontId="19" fillId="2" borderId="35" xfId="0" applyNumberFormat="1" applyFont="1" applyFill="1" applyBorder="1" applyAlignment="1">
      <alignment horizontal="center"/>
    </xf>
    <xf numFmtId="169" fontId="19" fillId="2" borderId="36" xfId="0" applyNumberFormat="1" applyFont="1" applyFill="1" applyBorder="1" applyAlignment="1">
      <alignment horizontal="center"/>
    </xf>
    <xf numFmtId="169" fontId="19" fillId="2" borderId="73" xfId="0" applyNumberFormat="1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26" fillId="2" borderId="85" xfId="0" applyFont="1" applyFill="1" applyBorder="1" applyAlignment="1">
      <alignment horizontal="center"/>
    </xf>
    <xf numFmtId="0" fontId="26" fillId="2" borderId="35" xfId="0" applyFont="1" applyFill="1" applyBorder="1" applyAlignment="1">
      <alignment/>
    </xf>
    <xf numFmtId="0" fontId="26" fillId="2" borderId="37" xfId="0" applyFont="1" applyFill="1" applyBorder="1" applyAlignment="1">
      <alignment horizontal="center"/>
    </xf>
    <xf numFmtId="169" fontId="26" fillId="2" borderId="35" xfId="0" applyNumberFormat="1" applyFont="1" applyFill="1" applyBorder="1" applyAlignment="1">
      <alignment horizontal="center"/>
    </xf>
    <xf numFmtId="169" fontId="26" fillId="2" borderId="36" xfId="0" applyNumberFormat="1" applyFont="1" applyFill="1" applyBorder="1" applyAlignment="1">
      <alignment horizontal="center"/>
    </xf>
    <xf numFmtId="169" fontId="26" fillId="2" borderId="73" xfId="0" applyNumberFormat="1" applyFont="1" applyFill="1" applyBorder="1" applyAlignment="1">
      <alignment horizontal="center"/>
    </xf>
    <xf numFmtId="169" fontId="21" fillId="2" borderId="48" xfId="0" applyNumberFormat="1" applyFont="1" applyFill="1" applyBorder="1" applyAlignment="1">
      <alignment horizontal="center"/>
    </xf>
    <xf numFmtId="0" fontId="21" fillId="2" borderId="56" xfId="0" applyFont="1" applyFill="1" applyBorder="1" applyAlignment="1">
      <alignment horizontal="left"/>
    </xf>
    <xf numFmtId="169" fontId="21" fillId="2" borderId="87" xfId="0" applyNumberFormat="1" applyFont="1" applyFill="1" applyBorder="1" applyAlignment="1">
      <alignment horizontal="center"/>
    </xf>
    <xf numFmtId="169" fontId="21" fillId="2" borderId="84" xfId="0" applyNumberFormat="1" applyFont="1" applyFill="1" applyBorder="1" applyAlignment="1">
      <alignment horizontal="center"/>
    </xf>
    <xf numFmtId="169" fontId="21" fillId="2" borderId="51" xfId="0" applyNumberFormat="1" applyFont="1" applyFill="1" applyBorder="1" applyAlignment="1">
      <alignment horizontal="center"/>
    </xf>
    <xf numFmtId="169" fontId="21" fillId="2" borderId="5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169" fontId="21" fillId="0" borderId="11" xfId="0" applyNumberFormat="1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169" fontId="21" fillId="0" borderId="72" xfId="0" applyNumberFormat="1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/>
    </xf>
    <xf numFmtId="169" fontId="21" fillId="0" borderId="14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/>
    </xf>
    <xf numFmtId="169" fontId="21" fillId="0" borderId="8" xfId="0" applyNumberFormat="1" applyFont="1" applyFill="1" applyBorder="1" applyAlignment="1">
      <alignment horizontal="center"/>
    </xf>
    <xf numFmtId="169" fontId="48" fillId="0" borderId="0" xfId="0" applyNumberFormat="1" applyFont="1" applyFill="1" applyAlignment="1">
      <alignment horizontal="center"/>
    </xf>
    <xf numFmtId="169" fontId="20" fillId="0" borderId="27" xfId="0" applyNumberFormat="1" applyFont="1" applyFill="1" applyBorder="1" applyAlignment="1">
      <alignment horizontal="center"/>
    </xf>
    <xf numFmtId="169" fontId="20" fillId="0" borderId="8" xfId="0" applyNumberFormat="1" applyFont="1" applyFill="1" applyBorder="1" applyAlignment="1">
      <alignment horizontal="center"/>
    </xf>
    <xf numFmtId="169" fontId="20" fillId="0" borderId="2" xfId="0" applyNumberFormat="1" applyFont="1" applyFill="1" applyBorder="1" applyAlignment="1">
      <alignment horizontal="center"/>
    </xf>
    <xf numFmtId="169" fontId="46" fillId="0" borderId="27" xfId="0" applyNumberFormat="1" applyFont="1" applyFill="1" applyBorder="1" applyAlignment="1">
      <alignment horizontal="center"/>
    </xf>
    <xf numFmtId="169" fontId="49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169" fontId="49" fillId="0" borderId="0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16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9" fontId="21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/>
    </xf>
    <xf numFmtId="9" fontId="26" fillId="0" borderId="0" xfId="0" applyNumberFormat="1" applyFont="1" applyFill="1" applyAlignment="1">
      <alignment horizontal="center"/>
    </xf>
    <xf numFmtId="0" fontId="18" fillId="0" borderId="83" xfId="0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1" fontId="21" fillId="0" borderId="56" xfId="0" applyNumberFormat="1" applyFont="1" applyFill="1" applyBorder="1" applyAlignment="1">
      <alignment horizontal="center"/>
    </xf>
    <xf numFmtId="1" fontId="21" fillId="0" borderId="63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1" fontId="21" fillId="0" borderId="47" xfId="0" applyNumberFormat="1" applyFont="1" applyFill="1" applyBorder="1" applyAlignment="1">
      <alignment horizontal="center"/>
    </xf>
    <xf numFmtId="1" fontId="21" fillId="0" borderId="29" xfId="0" applyNumberFormat="1" applyFont="1" applyFill="1" applyBorder="1" applyAlignment="1">
      <alignment horizontal="center"/>
    </xf>
    <xf numFmtId="1" fontId="21" fillId="0" borderId="48" xfId="0" applyNumberFormat="1" applyFont="1" applyFill="1" applyBorder="1" applyAlignment="1">
      <alignment horizontal="center"/>
    </xf>
    <xf numFmtId="1" fontId="21" fillId="0" borderId="34" xfId="0" applyNumberFormat="1" applyFont="1" applyFill="1" applyBorder="1" applyAlignment="1">
      <alignment horizontal="center"/>
    </xf>
    <xf numFmtId="169" fontId="21" fillId="0" borderId="139" xfId="0" applyNumberFormat="1" applyFont="1" applyFill="1" applyBorder="1" applyAlignment="1">
      <alignment horizontal="center"/>
    </xf>
    <xf numFmtId="0" fontId="21" fillId="0" borderId="103" xfId="0" applyFont="1" applyFill="1" applyBorder="1" applyAlignment="1">
      <alignment horizontal="center"/>
    </xf>
    <xf numFmtId="0" fontId="21" fillId="0" borderId="140" xfId="0" applyFont="1" applyFill="1" applyBorder="1" applyAlignment="1">
      <alignment horizontal="center"/>
    </xf>
    <xf numFmtId="0" fontId="21" fillId="0" borderId="154" xfId="0" applyFont="1" applyFill="1" applyBorder="1" applyAlignment="1">
      <alignment horizontal="center"/>
    </xf>
    <xf numFmtId="0" fontId="21" fillId="0" borderId="100" xfId="0" applyFont="1" applyFill="1" applyBorder="1" applyAlignment="1">
      <alignment horizontal="center"/>
    </xf>
    <xf numFmtId="1" fontId="7" fillId="0" borderId="50" xfId="0" applyNumberFormat="1" applyFont="1" applyBorder="1" applyAlignment="1">
      <alignment/>
    </xf>
    <xf numFmtId="9" fontId="2" fillId="0" borderId="2" xfId="0" applyNumberFormat="1" applyFont="1" applyBorder="1" applyAlignment="1">
      <alignment horizontal="center"/>
    </xf>
    <xf numFmtId="169" fontId="8" fillId="0" borderId="27" xfId="0" applyNumberFormat="1" applyFont="1" applyFill="1" applyBorder="1" applyAlignment="1">
      <alignment/>
    </xf>
    <xf numFmtId="169" fontId="50" fillId="0" borderId="0" xfId="0" applyNumberFormat="1" applyFont="1" applyFill="1" applyBorder="1" applyAlignment="1">
      <alignment horizontal="center"/>
    </xf>
    <xf numFmtId="169" fontId="20" fillId="0" borderId="28" xfId="0" applyNumberFormat="1" applyFont="1" applyFill="1" applyBorder="1" applyAlignment="1">
      <alignment horizontal="center"/>
    </xf>
    <xf numFmtId="169" fontId="51" fillId="0" borderId="0" xfId="0" applyNumberFormat="1" applyFont="1" applyFill="1" applyBorder="1" applyAlignment="1">
      <alignment horizontal="center"/>
    </xf>
    <xf numFmtId="0" fontId="18" fillId="0" borderId="146" xfId="0" applyFont="1" applyFill="1" applyBorder="1" applyAlignment="1">
      <alignment horizontal="left"/>
    </xf>
    <xf numFmtId="169" fontId="52" fillId="0" borderId="1" xfId="0" applyNumberFormat="1" applyFont="1" applyFill="1" applyBorder="1" applyAlignment="1">
      <alignment horizontal="center"/>
    </xf>
    <xf numFmtId="169" fontId="53" fillId="0" borderId="1" xfId="0" applyNumberFormat="1" applyFont="1" applyFill="1" applyBorder="1" applyAlignment="1">
      <alignment horizontal="center"/>
    </xf>
    <xf numFmtId="169" fontId="21" fillId="0" borderId="113" xfId="0" applyNumberFormat="1" applyFont="1" applyFill="1" applyBorder="1" applyAlignment="1">
      <alignment horizontal="center"/>
    </xf>
    <xf numFmtId="169" fontId="18" fillId="0" borderId="144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169" fontId="18" fillId="0" borderId="132" xfId="0" applyNumberFormat="1" applyFont="1" applyFill="1" applyBorder="1" applyAlignment="1">
      <alignment horizontal="center"/>
    </xf>
    <xf numFmtId="169" fontId="18" fillId="0" borderId="47" xfId="0" applyNumberFormat="1" applyFont="1" applyFill="1" applyBorder="1" applyAlignment="1">
      <alignment horizontal="center"/>
    </xf>
    <xf numFmtId="169" fontId="5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169" fontId="54" fillId="0" borderId="0" xfId="0" applyNumberFormat="1" applyFont="1" applyFill="1" applyBorder="1" applyAlignment="1">
      <alignment/>
    </xf>
    <xf numFmtId="169" fontId="54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>
      <alignment horizontal="center"/>
    </xf>
    <xf numFmtId="169" fontId="26" fillId="0" borderId="104" xfId="0" applyNumberFormat="1" applyFont="1" applyFill="1" applyBorder="1" applyAlignment="1">
      <alignment horizontal="center"/>
    </xf>
    <xf numFmtId="169" fontId="26" fillId="0" borderId="122" xfId="0" applyNumberFormat="1" applyFont="1" applyFill="1" applyBorder="1" applyAlignment="1">
      <alignment horizontal="center"/>
    </xf>
    <xf numFmtId="169" fontId="18" fillId="0" borderId="67" xfId="0" applyNumberFormat="1" applyFont="1" applyFill="1" applyBorder="1" applyAlignment="1">
      <alignment horizontal="center" wrapText="1"/>
    </xf>
    <xf numFmtId="9" fontId="28" fillId="0" borderId="0" xfId="21" applyNumberFormat="1" applyFont="1" applyFill="1" applyAlignment="1">
      <alignment horizontal="center"/>
    </xf>
    <xf numFmtId="0" fontId="38" fillId="4" borderId="12" xfId="0" applyFont="1" applyFill="1" applyBorder="1" applyAlignment="1">
      <alignment horizontal="center"/>
    </xf>
    <xf numFmtId="0" fontId="26" fillId="0" borderId="113" xfId="0" applyFont="1" applyFill="1" applyBorder="1" applyAlignment="1">
      <alignment horizontal="center" wrapText="1"/>
    </xf>
    <xf numFmtId="169" fontId="19" fillId="0" borderId="123" xfId="0" applyNumberFormat="1" applyFont="1" applyFill="1" applyBorder="1" applyAlignment="1">
      <alignment horizontal="center"/>
    </xf>
    <xf numFmtId="169" fontId="21" fillId="0" borderId="123" xfId="0" applyNumberFormat="1" applyFont="1" applyFill="1" applyBorder="1" applyAlignment="1">
      <alignment horizontal="center"/>
    </xf>
    <xf numFmtId="169" fontId="21" fillId="0" borderId="124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21" fillId="0" borderId="56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9" fontId="18" fillId="2" borderId="0" xfId="21" applyNumberFormat="1" applyFont="1" applyFill="1" applyBorder="1" applyAlignment="1">
      <alignment horizontal="center"/>
    </xf>
    <xf numFmtId="169" fontId="19" fillId="0" borderId="161" xfId="0" applyNumberFormat="1" applyFont="1" applyFill="1" applyBorder="1" applyAlignment="1">
      <alignment horizontal="center"/>
    </xf>
    <xf numFmtId="1" fontId="8" fillId="0" borderId="55" xfId="0" applyNumberFormat="1" applyFont="1" applyFill="1" applyBorder="1" applyAlignment="1">
      <alignment/>
    </xf>
    <xf numFmtId="0" fontId="7" fillId="0" borderId="7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9" fontId="18" fillId="0" borderId="71" xfId="0" applyNumberFormat="1" applyFont="1" applyFill="1" applyBorder="1" applyAlignment="1">
      <alignment horizontal="center"/>
    </xf>
    <xf numFmtId="1" fontId="18" fillId="0" borderId="67" xfId="0" applyNumberFormat="1" applyFont="1" applyFill="1" applyBorder="1" applyAlignment="1">
      <alignment horizontal="center"/>
    </xf>
    <xf numFmtId="1" fontId="18" fillId="0" borderId="71" xfId="0" applyNumberFormat="1" applyFont="1" applyFill="1" applyBorder="1" applyAlignment="1">
      <alignment horizontal="center"/>
    </xf>
    <xf numFmtId="9" fontId="18" fillId="0" borderId="0" xfId="0" applyNumberFormat="1" applyFont="1" applyFill="1" applyAlignment="1">
      <alignment horizontal="center"/>
    </xf>
    <xf numFmtId="169" fontId="26" fillId="0" borderId="60" xfId="0" applyNumberFormat="1" applyFont="1" applyFill="1" applyBorder="1" applyAlignment="1">
      <alignment horizontal="center"/>
    </xf>
    <xf numFmtId="169" fontId="19" fillId="0" borderId="56" xfId="0" applyNumberFormat="1" applyFont="1" applyFill="1" applyBorder="1" applyAlignment="1">
      <alignment horizontal="center"/>
    </xf>
    <xf numFmtId="169" fontId="19" fillId="0" borderId="63" xfId="0" applyNumberFormat="1" applyFont="1" applyFill="1" applyBorder="1" applyAlignment="1">
      <alignment horizontal="center"/>
    </xf>
    <xf numFmtId="169" fontId="19" fillId="0" borderId="20" xfId="0" applyNumberFormat="1" applyFont="1" applyFill="1" applyBorder="1" applyAlignment="1">
      <alignment horizontal="center"/>
    </xf>
    <xf numFmtId="169" fontId="19" fillId="0" borderId="13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169" fontId="26" fillId="0" borderId="104" xfId="0" applyNumberFormat="1" applyFont="1" applyFill="1" applyBorder="1" applyAlignment="1">
      <alignment horizontal="center"/>
    </xf>
    <xf numFmtId="169" fontId="26" fillId="0" borderId="105" xfId="0" applyNumberFormat="1" applyFont="1" applyFill="1" applyBorder="1" applyAlignment="1">
      <alignment horizontal="center"/>
    </xf>
    <xf numFmtId="169" fontId="26" fillId="0" borderId="122" xfId="0" applyNumberFormat="1" applyFont="1" applyFill="1" applyBorder="1" applyAlignment="1">
      <alignment horizontal="center"/>
    </xf>
    <xf numFmtId="184" fontId="18" fillId="0" borderId="0" xfId="0" applyNumberFormat="1" applyFont="1" applyFill="1" applyAlignment="1">
      <alignment horizontal="right"/>
    </xf>
    <xf numFmtId="169" fontId="19" fillId="0" borderId="162" xfId="0" applyNumberFormat="1" applyFont="1" applyFill="1" applyBorder="1" applyAlignment="1">
      <alignment horizontal="center"/>
    </xf>
    <xf numFmtId="169" fontId="19" fillId="0" borderId="16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69" fontId="19" fillId="0" borderId="105" xfId="0" applyNumberFormat="1" applyFont="1" applyFill="1" applyBorder="1" applyAlignment="1">
      <alignment horizontal="center"/>
    </xf>
    <xf numFmtId="169" fontId="19" fillId="0" borderId="122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169" fontId="26" fillId="0" borderId="59" xfId="0" applyNumberFormat="1" applyFont="1" applyFill="1" applyBorder="1" applyAlignment="1">
      <alignment horizontal="center"/>
    </xf>
    <xf numFmtId="169" fontId="26" fillId="0" borderId="19" xfId="0" applyNumberFormat="1" applyFont="1" applyFill="1" applyBorder="1" applyAlignment="1">
      <alignment horizontal="center"/>
    </xf>
    <xf numFmtId="165" fontId="44" fillId="0" borderId="0" xfId="0" applyNumberFormat="1" applyFont="1" applyAlignment="1" quotePrefix="1">
      <alignment horizontal="center"/>
    </xf>
    <xf numFmtId="169" fontId="19" fillId="0" borderId="59" xfId="0" applyNumberFormat="1" applyFont="1" applyFill="1" applyBorder="1" applyAlignment="1">
      <alignment horizontal="center"/>
    </xf>
    <xf numFmtId="169" fontId="19" fillId="0" borderId="19" xfId="0" applyNumberFormat="1" applyFont="1" applyFill="1" applyBorder="1" applyAlignment="1">
      <alignment horizontal="center"/>
    </xf>
    <xf numFmtId="169" fontId="19" fillId="0" borderId="60" xfId="0" applyNumberFormat="1" applyFont="1" applyFill="1" applyBorder="1" applyAlignment="1">
      <alignment horizontal="center"/>
    </xf>
    <xf numFmtId="0" fontId="26" fillId="0" borderId="100" xfId="0" applyFont="1" applyFill="1" applyBorder="1" applyAlignment="1">
      <alignment horizontal="center"/>
    </xf>
    <xf numFmtId="0" fontId="26" fillId="0" borderId="103" xfId="0" applyFont="1" applyFill="1" applyBorder="1" applyAlignment="1">
      <alignment horizontal="center"/>
    </xf>
    <xf numFmtId="0" fontId="26" fillId="0" borderId="154" xfId="0" applyFont="1" applyFill="1" applyBorder="1" applyAlignment="1">
      <alignment horizontal="center"/>
    </xf>
    <xf numFmtId="169" fontId="26" fillId="0" borderId="100" xfId="0" applyNumberFormat="1" applyFont="1" applyFill="1" applyBorder="1" applyAlignment="1">
      <alignment horizontal="center"/>
    </xf>
    <xf numFmtId="169" fontId="26" fillId="0" borderId="103" xfId="0" applyNumberFormat="1" applyFont="1" applyFill="1" applyBorder="1" applyAlignment="1">
      <alignment horizontal="center"/>
    </xf>
    <xf numFmtId="169" fontId="26" fillId="0" borderId="15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0" xfId="0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/>
    </xf>
    <xf numFmtId="169" fontId="18" fillId="0" borderId="56" xfId="0" applyNumberFormat="1" applyFont="1" applyFill="1" applyBorder="1" applyAlignment="1">
      <alignment horizontal="center"/>
    </xf>
    <xf numFmtId="169" fontId="18" fillId="0" borderId="63" xfId="0" applyNumberFormat="1" applyFont="1" applyFill="1" applyBorder="1" applyAlignment="1">
      <alignment horizontal="center"/>
    </xf>
    <xf numFmtId="169" fontId="18" fillId="0" borderId="20" xfId="0" applyNumberFormat="1" applyFont="1" applyFill="1" applyBorder="1" applyAlignment="1">
      <alignment horizontal="center"/>
    </xf>
    <xf numFmtId="169" fontId="19" fillId="0" borderId="104" xfId="0" applyNumberFormat="1" applyFont="1" applyFill="1" applyBorder="1" applyAlignment="1">
      <alignment horizontal="center"/>
    </xf>
    <xf numFmtId="0" fontId="42" fillId="2" borderId="0" xfId="0" applyFont="1" applyFill="1" applyAlignment="1">
      <alignment horizontal="center"/>
    </xf>
    <xf numFmtId="165" fontId="42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165" fontId="11" fillId="2" borderId="0" xfId="0" applyNumberFormat="1" applyFont="1" applyFill="1" applyAlignment="1">
      <alignment horizontal="center"/>
    </xf>
    <xf numFmtId="169" fontId="11" fillId="2" borderId="0" xfId="0" applyNumberFormat="1" applyFont="1" applyFill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5" fillId="2" borderId="0" xfId="0" applyFont="1" applyFill="1" applyBorder="1" applyAlignment="1">
      <alignment horizontal="center" wrapText="1"/>
    </xf>
    <xf numFmtId="169" fontId="45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center"/>
    </xf>
    <xf numFmtId="169" fontId="7" fillId="0" borderId="12" xfId="0" applyNumberFormat="1" applyFont="1" applyFill="1" applyBorder="1" applyAlignment="1">
      <alignment horizontal="center"/>
    </xf>
    <xf numFmtId="169" fontId="19" fillId="0" borderId="100" xfId="0" applyNumberFormat="1" applyFont="1" applyFill="1" applyBorder="1" applyAlignment="1">
      <alignment horizontal="center"/>
    </xf>
    <xf numFmtId="169" fontId="19" fillId="0" borderId="103" xfId="0" applyNumberFormat="1" applyFont="1" applyFill="1" applyBorder="1" applyAlignment="1">
      <alignment horizontal="center"/>
    </xf>
    <xf numFmtId="169" fontId="19" fillId="0" borderId="154" xfId="0" applyNumberFormat="1" applyFont="1" applyFill="1" applyBorder="1" applyAlignment="1">
      <alignment horizontal="center"/>
    </xf>
    <xf numFmtId="165" fontId="36" fillId="0" borderId="0" xfId="0" applyNumberFormat="1" applyFont="1" applyAlignment="1" quotePrefix="1">
      <alignment horizontal="center"/>
    </xf>
    <xf numFmtId="165" fontId="36" fillId="0" borderId="0" xfId="0" applyNumberFormat="1" applyFont="1" applyAlignment="1">
      <alignment horizontal="center"/>
    </xf>
    <xf numFmtId="16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69" fontId="19" fillId="2" borderId="56" xfId="0" applyNumberFormat="1" applyFont="1" applyFill="1" applyBorder="1" applyAlignment="1">
      <alignment horizontal="center"/>
    </xf>
    <xf numFmtId="169" fontId="19" fillId="2" borderId="63" xfId="0" applyNumberFormat="1" applyFont="1" applyFill="1" applyBorder="1" applyAlignment="1">
      <alignment horizontal="center"/>
    </xf>
    <xf numFmtId="169" fontId="19" fillId="2" borderId="20" xfId="0" applyNumberFormat="1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169" fontId="19" fillId="2" borderId="59" xfId="0" applyNumberFormat="1" applyFont="1" applyFill="1" applyBorder="1" applyAlignment="1">
      <alignment horizontal="center"/>
    </xf>
    <xf numFmtId="169" fontId="19" fillId="2" borderId="19" xfId="0" applyNumberFormat="1" applyFont="1" applyFill="1" applyBorder="1" applyAlignment="1">
      <alignment horizontal="center"/>
    </xf>
    <xf numFmtId="169" fontId="19" fillId="2" borderId="60" xfId="0" applyNumberFormat="1" applyFont="1" applyFill="1" applyBorder="1" applyAlignment="1">
      <alignment horizontal="center"/>
    </xf>
    <xf numFmtId="169" fontId="18" fillId="2" borderId="59" xfId="0" applyNumberFormat="1" applyFont="1" applyFill="1" applyBorder="1" applyAlignment="1">
      <alignment horizontal="center"/>
    </xf>
    <xf numFmtId="169" fontId="18" fillId="2" borderId="19" xfId="0" applyNumberFormat="1" applyFont="1" applyFill="1" applyBorder="1" applyAlignment="1">
      <alignment horizontal="center"/>
    </xf>
    <xf numFmtId="169" fontId="18" fillId="2" borderId="60" xfId="0" applyNumberFormat="1" applyFont="1" applyFill="1" applyBorder="1" applyAlignment="1">
      <alignment horizontal="center"/>
    </xf>
    <xf numFmtId="169" fontId="19" fillId="2" borderId="24" xfId="0" applyNumberFormat="1" applyFont="1" applyFill="1" applyBorder="1" applyAlignment="1">
      <alignment horizontal="center"/>
    </xf>
    <xf numFmtId="169" fontId="19" fillId="2" borderId="12" xfId="0" applyNumberFormat="1" applyFont="1" applyFill="1" applyBorder="1" applyAlignment="1">
      <alignment horizontal="center"/>
    </xf>
    <xf numFmtId="169" fontId="19" fillId="2" borderId="13" xfId="0" applyNumberFormat="1" applyFont="1" applyFill="1" applyBorder="1" applyAlignment="1">
      <alignment horizontal="center"/>
    </xf>
    <xf numFmtId="169" fontId="19" fillId="2" borderId="26" xfId="0" applyNumberFormat="1" applyFont="1" applyFill="1" applyBorder="1" applyAlignment="1">
      <alignment horizontal="center"/>
    </xf>
    <xf numFmtId="169" fontId="19" fillId="2" borderId="5" xfId="0" applyNumberFormat="1" applyFont="1" applyFill="1" applyBorder="1" applyAlignment="1">
      <alignment horizontal="center"/>
    </xf>
    <xf numFmtId="169" fontId="19" fillId="2" borderId="17" xfId="0" applyNumberFormat="1" applyFont="1" applyFill="1" applyBorder="1" applyAlignment="1">
      <alignment horizontal="center"/>
    </xf>
    <xf numFmtId="165" fontId="44" fillId="0" borderId="0" xfId="0" applyNumberFormat="1" applyFont="1" applyAlignment="1">
      <alignment horizontal="center"/>
    </xf>
    <xf numFmtId="169" fontId="44" fillId="0" borderId="0" xfId="0" applyNumberFormat="1" applyFont="1" applyAlignment="1">
      <alignment horizontal="center"/>
    </xf>
    <xf numFmtId="169" fontId="26" fillId="2" borderId="59" xfId="0" applyNumberFormat="1" applyFont="1" applyFill="1" applyBorder="1" applyAlignment="1">
      <alignment horizontal="center"/>
    </xf>
    <xf numFmtId="169" fontId="26" fillId="2" borderId="19" xfId="0" applyNumberFormat="1" applyFont="1" applyFill="1" applyBorder="1" applyAlignment="1">
      <alignment horizontal="center"/>
    </xf>
    <xf numFmtId="169" fontId="26" fillId="2" borderId="60" xfId="0" applyNumberFormat="1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169" fontId="26" fillId="2" borderId="56" xfId="0" applyNumberFormat="1" applyFont="1" applyFill="1" applyBorder="1" applyAlignment="1">
      <alignment horizontal="center"/>
    </xf>
    <xf numFmtId="169" fontId="26" fillId="2" borderId="63" xfId="0" applyNumberFormat="1" applyFont="1" applyFill="1" applyBorder="1" applyAlignment="1">
      <alignment horizontal="center"/>
    </xf>
    <xf numFmtId="169" fontId="26" fillId="2" borderId="20" xfId="0" applyNumberFormat="1" applyFont="1" applyFill="1" applyBorder="1" applyAlignment="1">
      <alignment horizontal="center"/>
    </xf>
    <xf numFmtId="169" fontId="26" fillId="2" borderId="24" xfId="0" applyNumberFormat="1" applyFont="1" applyFill="1" applyBorder="1" applyAlignment="1">
      <alignment horizontal="center"/>
    </xf>
    <xf numFmtId="169" fontId="26" fillId="2" borderId="12" xfId="0" applyNumberFormat="1" applyFont="1" applyFill="1" applyBorder="1" applyAlignment="1">
      <alignment horizontal="center"/>
    </xf>
    <xf numFmtId="169" fontId="26" fillId="2" borderId="13" xfId="0" applyNumberFormat="1" applyFont="1" applyFill="1" applyBorder="1" applyAlignment="1">
      <alignment horizontal="center"/>
    </xf>
    <xf numFmtId="169" fontId="21" fillId="2" borderId="56" xfId="0" applyNumberFormat="1" applyFont="1" applyFill="1" applyBorder="1" applyAlignment="1">
      <alignment horizontal="center"/>
    </xf>
    <xf numFmtId="169" fontId="21" fillId="2" borderId="63" xfId="0" applyNumberFormat="1" applyFont="1" applyFill="1" applyBorder="1" applyAlignment="1">
      <alignment horizontal="center"/>
    </xf>
    <xf numFmtId="169" fontId="21" fillId="2" borderId="20" xfId="0" applyNumberFormat="1" applyFont="1" applyFill="1" applyBorder="1" applyAlignment="1">
      <alignment horizontal="center"/>
    </xf>
    <xf numFmtId="169" fontId="26" fillId="2" borderId="26" xfId="0" applyNumberFormat="1" applyFont="1" applyFill="1" applyBorder="1" applyAlignment="1">
      <alignment horizontal="center"/>
    </xf>
    <xf numFmtId="169" fontId="26" fillId="2" borderId="5" xfId="0" applyNumberFormat="1" applyFont="1" applyFill="1" applyBorder="1" applyAlignment="1">
      <alignment horizontal="center"/>
    </xf>
    <xf numFmtId="169" fontId="26" fillId="2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15" fontId="44" fillId="0" borderId="0" xfId="0" applyNumberFormat="1" applyFont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169" fontId="8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/>
    </xf>
    <xf numFmtId="169" fontId="8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264</xdr:row>
      <xdr:rowOff>47625</xdr:rowOff>
    </xdr:from>
    <xdr:to>
      <xdr:col>15</xdr:col>
      <xdr:colOff>200025</xdr:colOff>
      <xdr:row>265</xdr:row>
      <xdr:rowOff>171450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486275" y="41748075"/>
          <a:ext cx="3781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NO SATURDAY SERVICE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242</xdr:row>
      <xdr:rowOff>104775</xdr:rowOff>
    </xdr:from>
    <xdr:to>
      <xdr:col>15</xdr:col>
      <xdr:colOff>266700</xdr:colOff>
      <xdr:row>245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33975" y="36566475"/>
          <a:ext cx="3200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NO SUNDAY SERVICE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B10"/>
  <sheetViews>
    <sheetView showGridLines="0" workbookViewId="0" topLeftCell="A1">
      <selection activeCell="B13" sqref="B13"/>
    </sheetView>
  </sheetViews>
  <sheetFormatPr defaultColWidth="9.33203125" defaultRowHeight="11.25"/>
  <sheetData>
    <row r="10" ht="12.75">
      <c r="B10" s="1205" t="s">
        <v>419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AcroExch.Document" dvAspect="DVASPECT_ICON" shapeId="177375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74"/>
  <sheetViews>
    <sheetView tabSelected="1" view="pageBreakPreview" zoomScale="60" zoomScaleNormal="75" workbookViewId="0" topLeftCell="B1">
      <selection activeCell="A1" sqref="A1:D1"/>
    </sheetView>
  </sheetViews>
  <sheetFormatPr defaultColWidth="9.33203125" defaultRowHeight="16.5" customHeight="1"/>
  <cols>
    <col min="1" max="1" width="9.33203125" style="399" hidden="1" customWidth="1"/>
    <col min="2" max="2" width="15.5" style="399" customWidth="1"/>
    <col min="3" max="3" width="16.83203125" style="203" bestFit="1" customWidth="1"/>
    <col min="4" max="4" width="8.83203125" style="165" bestFit="1" customWidth="1"/>
    <col min="5" max="8" width="12" style="165" customWidth="1"/>
    <col min="9" max="9" width="8.33203125" style="165" hidden="1" customWidth="1"/>
    <col min="10" max="18" width="8.66015625" style="165" customWidth="1"/>
    <col min="19" max="19" width="8.83203125" style="407" customWidth="1"/>
    <col min="20" max="21" width="0" style="399" hidden="1" customWidth="1"/>
    <col min="22" max="16384" width="9.33203125" style="399" customWidth="1"/>
  </cols>
  <sheetData>
    <row r="1" spans="1:19" s="397" customFormat="1" ht="16.5" customHeight="1">
      <c r="A1" s="396"/>
      <c r="B1" s="396" t="s">
        <v>0</v>
      </c>
      <c r="C1" s="162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397" customFormat="1" ht="16.5" customHeight="1">
      <c r="A2" s="396"/>
      <c r="B2" s="396" t="s">
        <v>28</v>
      </c>
      <c r="C2" s="162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6.5" customHeight="1">
      <c r="A3" s="398"/>
      <c r="B3" s="398"/>
      <c r="C3" s="164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6.5" customHeight="1">
      <c r="A4" s="398"/>
      <c r="B4" s="396" t="s">
        <v>213</v>
      </c>
      <c r="C4" s="164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1:19" ht="16.5" customHeight="1">
      <c r="A5" s="398"/>
      <c r="B5" s="398"/>
      <c r="C5" s="164"/>
      <c r="D5" s="138"/>
      <c r="E5" s="138"/>
      <c r="F5" s="138"/>
      <c r="G5" s="138"/>
      <c r="H5" s="138"/>
      <c r="I5" s="210" t="s">
        <v>125</v>
      </c>
      <c r="J5" s="531"/>
      <c r="K5" s="531"/>
      <c r="L5" s="531"/>
      <c r="M5" s="531"/>
      <c r="N5" s="531"/>
      <c r="O5" s="531"/>
      <c r="P5" s="531"/>
      <c r="Q5" s="531"/>
      <c r="R5" s="532"/>
      <c r="S5" s="531"/>
    </row>
    <row r="6" spans="1:19" ht="16.5" customHeight="1" thickBot="1">
      <c r="A6" s="398"/>
      <c r="B6" s="396" t="s">
        <v>2</v>
      </c>
      <c r="C6" s="164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16.5" customHeight="1" thickBot="1">
      <c r="A7" s="398"/>
      <c r="B7" s="398"/>
      <c r="C7" s="533"/>
      <c r="D7" s="534"/>
      <c r="E7" s="1264" t="s">
        <v>3</v>
      </c>
      <c r="F7" s="1265"/>
      <c r="G7" s="1265"/>
      <c r="H7" s="1266"/>
      <c r="I7" s="113"/>
      <c r="J7" s="1261"/>
      <c r="K7" s="1262"/>
      <c r="L7" s="1262"/>
      <c r="M7" s="1262"/>
      <c r="N7" s="1262"/>
      <c r="O7" s="1262"/>
      <c r="P7" s="1262"/>
      <c r="Q7" s="1262"/>
      <c r="R7" s="1262"/>
      <c r="S7" s="1263"/>
    </row>
    <row r="8" spans="1:19" s="397" customFormat="1" ht="16.5" customHeight="1" thickBot="1">
      <c r="A8" s="396"/>
      <c r="B8" s="396"/>
      <c r="C8" s="558" t="s">
        <v>4</v>
      </c>
      <c r="D8" s="154"/>
      <c r="E8" s="192" t="s">
        <v>5</v>
      </c>
      <c r="F8" s="193" t="s">
        <v>265</v>
      </c>
      <c r="G8" s="193" t="s">
        <v>7</v>
      </c>
      <c r="H8" s="194" t="s">
        <v>8</v>
      </c>
      <c r="I8" s="536">
        <v>11</v>
      </c>
      <c r="J8" s="419"/>
      <c r="K8" s="154"/>
      <c r="L8" s="154"/>
      <c r="M8" s="154"/>
      <c r="N8" s="154"/>
      <c r="O8" s="154"/>
      <c r="P8" s="154"/>
      <c r="Q8" s="154"/>
      <c r="R8" s="154"/>
      <c r="S8" s="537"/>
    </row>
    <row r="9" spans="1:19" s="397" customFormat="1" ht="16.5" customHeight="1">
      <c r="A9" s="396"/>
      <c r="B9" s="396"/>
      <c r="C9" s="314" t="s">
        <v>215</v>
      </c>
      <c r="D9" s="609"/>
      <c r="E9" s="159">
        <v>9</v>
      </c>
      <c r="F9" s="112">
        <v>10</v>
      </c>
      <c r="G9" s="112">
        <v>13</v>
      </c>
      <c r="H9" s="140">
        <v>0</v>
      </c>
      <c r="I9" s="172"/>
      <c r="J9" s="419"/>
      <c r="K9" s="124"/>
      <c r="L9" s="124"/>
      <c r="M9" s="124"/>
      <c r="N9" s="124"/>
      <c r="O9" s="124"/>
      <c r="P9" s="124"/>
      <c r="Q9" s="124"/>
      <c r="R9" s="124"/>
      <c r="S9" s="538"/>
    </row>
    <row r="10" spans="1:19" s="397" customFormat="1" ht="16.5" customHeight="1">
      <c r="A10" s="396"/>
      <c r="B10" s="396"/>
      <c r="C10" s="314">
        <v>18</v>
      </c>
      <c r="D10" s="609" t="s">
        <v>203</v>
      </c>
      <c r="E10" s="159">
        <v>16</v>
      </c>
      <c r="F10" s="112">
        <v>21</v>
      </c>
      <c r="G10" s="112">
        <v>25</v>
      </c>
      <c r="H10" s="140">
        <v>2</v>
      </c>
      <c r="I10" s="141"/>
      <c r="J10" s="257"/>
      <c r="K10" s="114"/>
      <c r="L10" s="114"/>
      <c r="M10" s="114"/>
      <c r="N10" s="114"/>
      <c r="O10" s="114"/>
      <c r="P10" s="114"/>
      <c r="Q10" s="114"/>
      <c r="R10" s="114"/>
      <c r="S10" s="128"/>
    </row>
    <row r="11" spans="1:19" s="397" customFormat="1" ht="16.5" customHeight="1">
      <c r="A11" s="396"/>
      <c r="B11" s="396"/>
      <c r="C11" s="314" t="s">
        <v>219</v>
      </c>
      <c r="D11" s="609" t="s">
        <v>203</v>
      </c>
      <c r="E11" s="159">
        <v>0</v>
      </c>
      <c r="F11" s="112">
        <v>0</v>
      </c>
      <c r="G11" s="112">
        <v>0</v>
      </c>
      <c r="H11" s="140">
        <v>1</v>
      </c>
      <c r="I11" s="141"/>
      <c r="J11" s="257"/>
      <c r="K11" s="114"/>
      <c r="L11" s="114"/>
      <c r="M11" s="114"/>
      <c r="N11" s="114"/>
      <c r="O11" s="114"/>
      <c r="P11" s="114"/>
      <c r="Q11" s="114"/>
      <c r="R11" s="114"/>
      <c r="S11" s="128"/>
    </row>
    <row r="12" spans="1:19" s="397" customFormat="1" ht="16.5" customHeight="1">
      <c r="A12" s="396"/>
      <c r="B12" s="396"/>
      <c r="C12" s="314">
        <v>45</v>
      </c>
      <c r="D12" s="609" t="s">
        <v>203</v>
      </c>
      <c r="E12" s="159">
        <v>15</v>
      </c>
      <c r="F12" s="112">
        <v>17</v>
      </c>
      <c r="G12" s="112">
        <v>16</v>
      </c>
      <c r="H12" s="140">
        <v>2</v>
      </c>
      <c r="I12" s="141"/>
      <c r="J12" s="257"/>
      <c r="K12" s="114"/>
      <c r="L12" s="114"/>
      <c r="M12" s="114"/>
      <c r="N12" s="114"/>
      <c r="O12" s="114"/>
      <c r="P12" s="114"/>
      <c r="Q12" s="114"/>
      <c r="R12" s="114"/>
      <c r="S12" s="128"/>
    </row>
    <row r="13" spans="1:19" s="397" customFormat="1" ht="16.5" customHeight="1">
      <c r="A13" s="396"/>
      <c r="B13" s="396"/>
      <c r="C13" s="314">
        <v>55</v>
      </c>
      <c r="D13" s="609"/>
      <c r="E13" s="159">
        <v>1</v>
      </c>
      <c r="F13" s="112">
        <v>1</v>
      </c>
      <c r="G13" s="112">
        <v>0</v>
      </c>
      <c r="H13" s="140">
        <v>0</v>
      </c>
      <c r="I13" s="141"/>
      <c r="J13" s="257"/>
      <c r="K13" s="114"/>
      <c r="L13" s="114"/>
      <c r="M13" s="114"/>
      <c r="N13" s="114"/>
      <c r="O13" s="114"/>
      <c r="P13" s="114"/>
      <c r="Q13" s="114"/>
      <c r="R13" s="114"/>
      <c r="S13" s="128"/>
    </row>
    <row r="14" spans="1:19" s="397" customFormat="1" ht="16.5" customHeight="1">
      <c r="A14" s="396"/>
      <c r="B14" s="396"/>
      <c r="C14" s="314" t="s">
        <v>282</v>
      </c>
      <c r="D14" s="609"/>
      <c r="E14" s="159">
        <v>11</v>
      </c>
      <c r="F14" s="112">
        <v>13</v>
      </c>
      <c r="G14" s="112">
        <v>17</v>
      </c>
      <c r="H14" s="140">
        <v>2</v>
      </c>
      <c r="I14" s="141"/>
      <c r="J14" s="257"/>
      <c r="K14" s="114"/>
      <c r="L14" s="114"/>
      <c r="M14" s="114"/>
      <c r="N14" s="114"/>
      <c r="O14" s="114"/>
      <c r="P14" s="114"/>
      <c r="Q14" s="114"/>
      <c r="R14" s="114"/>
      <c r="S14" s="128"/>
    </row>
    <row r="15" spans="1:19" s="397" customFormat="1" ht="16.5" customHeight="1" hidden="1">
      <c r="A15" s="396"/>
      <c r="B15" s="396"/>
      <c r="C15" s="314"/>
      <c r="D15" s="609"/>
      <c r="E15" s="159"/>
      <c r="F15" s="112"/>
      <c r="G15" s="112"/>
      <c r="H15" s="140"/>
      <c r="I15" s="141"/>
      <c r="J15" s="257"/>
      <c r="K15" s="114"/>
      <c r="L15" s="114"/>
      <c r="M15" s="114"/>
      <c r="N15" s="114"/>
      <c r="O15" s="114"/>
      <c r="P15" s="114"/>
      <c r="Q15" s="114"/>
      <c r="R15" s="114"/>
      <c r="S15" s="128"/>
    </row>
    <row r="16" spans="1:19" ht="16.5" customHeight="1" thickBot="1">
      <c r="A16" s="398"/>
      <c r="B16" s="398"/>
      <c r="C16" s="314">
        <v>66</v>
      </c>
      <c r="D16" s="609"/>
      <c r="E16" s="196">
        <v>1</v>
      </c>
      <c r="F16" s="197">
        <v>6</v>
      </c>
      <c r="G16" s="197">
        <v>12</v>
      </c>
      <c r="H16" s="198">
        <v>0</v>
      </c>
      <c r="I16" s="121"/>
      <c r="J16" s="257"/>
      <c r="K16" s="114"/>
      <c r="L16" s="114"/>
      <c r="M16" s="114"/>
      <c r="N16" s="114"/>
      <c r="O16" s="114"/>
      <c r="P16" s="114"/>
      <c r="Q16" s="114"/>
      <c r="R16" s="114"/>
      <c r="S16" s="128"/>
    </row>
    <row r="17" spans="1:19" ht="16.5" customHeight="1" hidden="1">
      <c r="A17" s="398"/>
      <c r="B17" s="398"/>
      <c r="C17" s="314"/>
      <c r="D17" s="609"/>
      <c r="E17" s="159"/>
      <c r="F17" s="112"/>
      <c r="G17" s="112"/>
      <c r="H17" s="140"/>
      <c r="I17" s="141"/>
      <c r="J17" s="257"/>
      <c r="K17" s="114"/>
      <c r="L17" s="114"/>
      <c r="M17" s="114"/>
      <c r="N17" s="114"/>
      <c r="O17" s="114"/>
      <c r="P17" s="114"/>
      <c r="Q17" s="114"/>
      <c r="R17" s="114"/>
      <c r="S17" s="128"/>
    </row>
    <row r="18" spans="1:19" ht="16.5" customHeight="1">
      <c r="A18" s="398"/>
      <c r="B18" s="398"/>
      <c r="C18" s="314">
        <v>105</v>
      </c>
      <c r="D18" s="785" t="s">
        <v>203</v>
      </c>
      <c r="E18" s="159">
        <v>0</v>
      </c>
      <c r="F18" s="112">
        <v>0</v>
      </c>
      <c r="G18" s="112">
        <v>0</v>
      </c>
      <c r="H18" s="140">
        <v>1</v>
      </c>
      <c r="I18" s="141"/>
      <c r="J18" s="257"/>
      <c r="K18" s="114"/>
      <c r="L18" s="114"/>
      <c r="M18" s="114"/>
      <c r="N18" s="114"/>
      <c r="O18" s="114"/>
      <c r="P18" s="114"/>
      <c r="Q18" s="114"/>
      <c r="R18" s="114"/>
      <c r="S18" s="128"/>
    </row>
    <row r="19" spans="1:19" ht="16.5" customHeight="1">
      <c r="A19" s="398"/>
      <c r="B19" s="398"/>
      <c r="C19" s="314">
        <v>362</v>
      </c>
      <c r="D19" s="609"/>
      <c r="E19" s="159">
        <v>4</v>
      </c>
      <c r="F19" s="112">
        <v>4</v>
      </c>
      <c r="G19" s="112">
        <v>4</v>
      </c>
      <c r="H19" s="140">
        <v>0</v>
      </c>
      <c r="I19" s="141"/>
      <c r="J19" s="257"/>
      <c r="K19" s="114"/>
      <c r="L19" s="114"/>
      <c r="M19" s="114"/>
      <c r="N19" s="114"/>
      <c r="O19" s="114"/>
      <c r="P19" s="114"/>
      <c r="Q19" s="114"/>
      <c r="R19" s="114"/>
      <c r="S19" s="128"/>
    </row>
    <row r="20" spans="1:19" ht="16.5" customHeight="1">
      <c r="A20" s="398"/>
      <c r="B20" s="398"/>
      <c r="C20" s="314">
        <v>460</v>
      </c>
      <c r="D20" s="609"/>
      <c r="E20" s="159">
        <v>6</v>
      </c>
      <c r="F20" s="112">
        <v>8</v>
      </c>
      <c r="G20" s="112">
        <v>8</v>
      </c>
      <c r="H20" s="140">
        <v>0</v>
      </c>
      <c r="I20" s="141"/>
      <c r="J20" s="257"/>
      <c r="K20" s="114"/>
      <c r="L20" s="114"/>
      <c r="M20" s="114"/>
      <c r="N20" s="114"/>
      <c r="O20" s="114"/>
      <c r="P20" s="114"/>
      <c r="Q20" s="114"/>
      <c r="R20" s="114"/>
      <c r="S20" s="128"/>
    </row>
    <row r="21" spans="1:19" ht="16.5" customHeight="1" hidden="1">
      <c r="A21" s="398"/>
      <c r="B21" s="398"/>
      <c r="C21" s="317">
        <v>576</v>
      </c>
      <c r="D21" s="609" t="s">
        <v>211</v>
      </c>
      <c r="E21" s="159"/>
      <c r="F21" s="112"/>
      <c r="G21" s="112"/>
      <c r="H21" s="140">
        <v>0</v>
      </c>
      <c r="I21" s="141"/>
      <c r="J21" s="257"/>
      <c r="K21" s="114"/>
      <c r="L21" s="114"/>
      <c r="M21" s="114"/>
      <c r="N21" s="114"/>
      <c r="O21" s="114"/>
      <c r="P21" s="114"/>
      <c r="Q21" s="114"/>
      <c r="R21" s="114"/>
      <c r="S21" s="128"/>
    </row>
    <row r="22" spans="1:19" ht="16.5" customHeight="1" hidden="1">
      <c r="A22" s="398"/>
      <c r="B22" s="398"/>
      <c r="C22" s="317"/>
      <c r="D22" s="609"/>
      <c r="E22" s="159"/>
      <c r="F22" s="112"/>
      <c r="G22" s="112"/>
      <c r="H22" s="140"/>
      <c r="I22" s="141"/>
      <c r="J22" s="257"/>
      <c r="K22" s="114"/>
      <c r="L22" s="114"/>
      <c r="M22" s="114"/>
      <c r="N22" s="114"/>
      <c r="O22" s="114"/>
      <c r="P22" s="114"/>
      <c r="Q22" s="114"/>
      <c r="R22" s="114"/>
      <c r="S22" s="128"/>
    </row>
    <row r="23" spans="1:19" ht="16.5" customHeight="1" hidden="1" thickBot="1">
      <c r="A23" s="398"/>
      <c r="B23" s="398"/>
      <c r="C23" s="614"/>
      <c r="D23" s="609"/>
      <c r="E23" s="159"/>
      <c r="F23" s="112"/>
      <c r="G23" s="112"/>
      <c r="H23" s="140"/>
      <c r="I23" s="141"/>
      <c r="J23" s="257"/>
      <c r="K23" s="114"/>
      <c r="L23" s="114"/>
      <c r="M23" s="114"/>
      <c r="N23" s="114"/>
      <c r="O23" s="114"/>
      <c r="P23" s="114"/>
      <c r="Q23" s="114"/>
      <c r="R23" s="114"/>
      <c r="S23" s="128"/>
    </row>
    <row r="24" spans="1:19" ht="16.5" customHeight="1" thickBot="1">
      <c r="A24" s="398"/>
      <c r="B24" s="398"/>
      <c r="C24" s="189">
        <v>0</v>
      </c>
      <c r="D24" s="786">
        <v>0</v>
      </c>
      <c r="E24" s="196"/>
      <c r="F24" s="197"/>
      <c r="G24" s="197"/>
      <c r="H24" s="198">
        <v>0</v>
      </c>
      <c r="I24" s="121"/>
      <c r="J24" s="257"/>
      <c r="K24" s="114"/>
      <c r="L24" s="114"/>
      <c r="M24" s="114"/>
      <c r="N24" s="114"/>
      <c r="O24" s="114"/>
      <c r="P24" s="114"/>
      <c r="Q24" s="114"/>
      <c r="R24" s="114"/>
      <c r="S24" s="128"/>
    </row>
    <row r="25" spans="1:19" ht="16.5" customHeight="1">
      <c r="A25" s="398"/>
      <c r="B25" s="396" t="s">
        <v>9</v>
      </c>
      <c r="C25" s="123"/>
      <c r="D25" s="124"/>
      <c r="E25" s="156">
        <f>SUM(E9:E24)</f>
        <v>63</v>
      </c>
      <c r="F25" s="157">
        <f>SUM(F9:F24)</f>
        <v>80</v>
      </c>
      <c r="G25" s="157">
        <f>SUM(G9:G24)</f>
        <v>95</v>
      </c>
      <c r="H25" s="158">
        <v>6</v>
      </c>
      <c r="I25" s="113"/>
      <c r="J25" s="257"/>
      <c r="K25" s="114"/>
      <c r="L25" s="114"/>
      <c r="M25" s="114"/>
      <c r="N25" s="114"/>
      <c r="O25" s="114"/>
      <c r="P25" s="114"/>
      <c r="Q25" s="114"/>
      <c r="R25" s="114"/>
      <c r="S25" s="128"/>
    </row>
    <row r="26" spans="1:19" ht="16.5" customHeight="1" thickBot="1">
      <c r="A26" s="398"/>
      <c r="B26" s="396" t="s">
        <v>10</v>
      </c>
      <c r="C26" s="123"/>
      <c r="D26" s="124"/>
      <c r="E26" s="159">
        <f>E27-E25</f>
        <v>88</v>
      </c>
      <c r="F26" s="112">
        <f>F27-F25</f>
        <v>71</v>
      </c>
      <c r="G26" s="112">
        <f>G27-G25</f>
        <v>56</v>
      </c>
      <c r="H26" s="140"/>
      <c r="I26" s="114"/>
      <c r="J26" s="257"/>
      <c r="K26" s="114"/>
      <c r="L26" s="114"/>
      <c r="M26" s="114"/>
      <c r="N26" s="114"/>
      <c r="O26" s="114"/>
      <c r="P26" s="114"/>
      <c r="Q26" s="114"/>
      <c r="R26" s="114"/>
      <c r="S26" s="128"/>
    </row>
    <row r="27" spans="1:19" ht="16.5" customHeight="1" thickBot="1">
      <c r="A27" s="398"/>
      <c r="B27" s="396" t="s">
        <v>11</v>
      </c>
      <c r="C27" s="123"/>
      <c r="D27" s="124"/>
      <c r="E27" s="213">
        <v>151</v>
      </c>
      <c r="F27" s="119">
        <v>151</v>
      </c>
      <c r="G27" s="119">
        <v>151</v>
      </c>
      <c r="H27" s="214"/>
      <c r="I27" s="130"/>
      <c r="J27" s="257"/>
      <c r="K27" s="114"/>
      <c r="L27" s="114"/>
      <c r="M27" s="114"/>
      <c r="N27" s="114"/>
      <c r="O27" s="114"/>
      <c r="P27" s="114"/>
      <c r="Q27" s="114"/>
      <c r="R27" s="114"/>
      <c r="S27" s="128"/>
    </row>
    <row r="28" spans="1:19" ht="16.5" customHeight="1" thickBot="1">
      <c r="A28" s="398"/>
      <c r="B28" s="396" t="s">
        <v>26</v>
      </c>
      <c r="C28" s="177"/>
      <c r="D28" s="114"/>
      <c r="E28" s="114"/>
      <c r="F28" s="207"/>
      <c r="G28" s="114"/>
      <c r="H28" s="114"/>
      <c r="I28" s="114"/>
      <c r="J28" s="439"/>
      <c r="K28" s="539"/>
      <c r="L28" s="539"/>
      <c r="M28" s="539"/>
      <c r="N28" s="539"/>
      <c r="O28" s="539"/>
      <c r="P28" s="540"/>
      <c r="Q28" s="541"/>
      <c r="R28" s="541"/>
      <c r="S28" s="542"/>
    </row>
    <row r="29" spans="1:19" ht="16.5" customHeight="1">
      <c r="A29" s="398"/>
      <c r="B29" s="396"/>
      <c r="C29" s="177"/>
      <c r="D29" s="114"/>
      <c r="E29" s="114"/>
      <c r="F29" s="207"/>
      <c r="G29" s="114"/>
      <c r="H29" s="114"/>
      <c r="I29" s="114"/>
      <c r="J29" s="152"/>
      <c r="K29" s="178"/>
      <c r="L29" s="178"/>
      <c r="M29" s="178"/>
      <c r="N29" s="178"/>
      <c r="O29" s="178"/>
      <c r="P29" s="178"/>
      <c r="Q29" s="178"/>
      <c r="R29" s="178"/>
      <c r="S29" s="178"/>
    </row>
    <row r="30" spans="1:19" s="401" customFormat="1" ht="16.5" customHeight="1" hidden="1" thickBot="1">
      <c r="A30" s="400"/>
      <c r="B30" s="396" t="s">
        <v>304</v>
      </c>
      <c r="C30" s="177"/>
      <c r="D30" s="114"/>
      <c r="E30" s="114"/>
      <c r="F30" s="114"/>
      <c r="G30" s="114"/>
      <c r="H30" s="114"/>
      <c r="I30" s="114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s="401" customFormat="1" ht="16.5" customHeight="1" hidden="1" thickBot="1">
      <c r="A31" s="400"/>
      <c r="B31" s="396"/>
      <c r="C31" s="1264" t="s">
        <v>305</v>
      </c>
      <c r="D31" s="1265"/>
      <c r="E31" s="1265"/>
      <c r="F31" s="1265"/>
      <c r="G31" s="1265"/>
      <c r="H31" s="1265"/>
      <c r="I31" s="1265"/>
      <c r="J31" s="1265"/>
      <c r="K31" s="1265"/>
      <c r="L31" s="1265"/>
      <c r="M31" s="1265"/>
      <c r="N31" s="1265"/>
      <c r="O31" s="1265"/>
      <c r="P31" s="1265"/>
      <c r="Q31" s="1265"/>
      <c r="R31" s="1265"/>
      <c r="S31" s="1266"/>
    </row>
    <row r="32" spans="1:19" s="401" customFormat="1" ht="16.5" customHeight="1" thickBot="1">
      <c r="A32" s="400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</row>
    <row r="33" spans="1:19" s="401" customFormat="1" ht="16.5" customHeight="1" thickBot="1">
      <c r="A33" s="400"/>
      <c r="B33" s="155"/>
      <c r="C33" s="533"/>
      <c r="D33" s="118"/>
      <c r="E33" s="1264" t="s">
        <v>3</v>
      </c>
      <c r="F33" s="1265"/>
      <c r="G33" s="1265"/>
      <c r="H33" s="1266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</row>
    <row r="34" spans="1:19" s="401" customFormat="1" ht="16.5" customHeight="1" thickBot="1">
      <c r="A34" s="400"/>
      <c r="B34" s="155"/>
      <c r="C34" s="535" t="s">
        <v>4</v>
      </c>
      <c r="D34" s="191"/>
      <c r="E34" s="192" t="s">
        <v>5</v>
      </c>
      <c r="F34" s="193" t="s">
        <v>6</v>
      </c>
      <c r="G34" s="193" t="s">
        <v>7</v>
      </c>
      <c r="H34" s="194" t="s">
        <v>8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</row>
    <row r="35" spans="1:19" s="401" customFormat="1" ht="16.5" customHeight="1" thickBot="1">
      <c r="A35" s="402"/>
      <c r="B35" s="155"/>
      <c r="C35" s="1069" t="s">
        <v>367</v>
      </c>
      <c r="D35" s="1070" t="s">
        <v>146</v>
      </c>
      <c r="E35" s="1071">
        <v>0</v>
      </c>
      <c r="F35" s="1068">
        <v>0</v>
      </c>
      <c r="G35" s="1068">
        <v>0</v>
      </c>
      <c r="H35" s="1072">
        <v>0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</row>
    <row r="36" spans="1:19" s="401" customFormat="1" ht="16.5" customHeight="1">
      <c r="A36" s="402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1:19" s="401" customFormat="1" ht="16.5" customHeight="1" thickBot="1">
      <c r="A37" s="400"/>
      <c r="B37" s="396" t="s">
        <v>306</v>
      </c>
      <c r="C37" s="164"/>
      <c r="D37" s="138"/>
      <c r="E37" s="138"/>
      <c r="F37" s="138"/>
      <c r="G37" s="138"/>
      <c r="H37" s="138"/>
      <c r="I37" s="138"/>
      <c r="J37" s="210"/>
      <c r="K37" s="210"/>
      <c r="L37" s="210"/>
      <c r="M37" s="210"/>
      <c r="N37" s="210"/>
      <c r="O37" s="210"/>
      <c r="P37" s="210"/>
      <c r="Q37" s="210"/>
      <c r="R37" s="210"/>
      <c r="S37" s="210"/>
    </row>
    <row r="38" spans="1:19" s="401" customFormat="1" ht="16.5" customHeight="1" thickBot="1">
      <c r="A38" s="400"/>
      <c r="B38" s="398"/>
      <c r="C38" s="533"/>
      <c r="D38" s="118"/>
      <c r="E38" s="1264" t="s">
        <v>3</v>
      </c>
      <c r="F38" s="1265"/>
      <c r="G38" s="1265"/>
      <c r="H38" s="1266"/>
      <c r="I38" s="113"/>
      <c r="J38" s="1261"/>
      <c r="K38" s="1262"/>
      <c r="L38" s="1262"/>
      <c r="M38" s="1262"/>
      <c r="N38" s="1262"/>
      <c r="O38" s="1262"/>
      <c r="P38" s="1262"/>
      <c r="Q38" s="1262"/>
      <c r="R38" s="1262"/>
      <c r="S38" s="1263"/>
    </row>
    <row r="39" spans="1:19" s="401" customFormat="1" ht="16.5" customHeight="1" thickBot="1">
      <c r="A39" s="400"/>
      <c r="B39" s="396"/>
      <c r="C39" s="535" t="s">
        <v>4</v>
      </c>
      <c r="D39" s="191"/>
      <c r="E39" s="543" t="s">
        <v>5</v>
      </c>
      <c r="F39" s="544" t="s">
        <v>6</v>
      </c>
      <c r="G39" s="544" t="s">
        <v>7</v>
      </c>
      <c r="H39" s="545" t="s">
        <v>8</v>
      </c>
      <c r="I39" s="115"/>
      <c r="J39" s="419"/>
      <c r="K39" s="154"/>
      <c r="L39" s="154"/>
      <c r="M39" s="154"/>
      <c r="N39" s="154"/>
      <c r="O39" s="154"/>
      <c r="P39" s="154"/>
      <c r="Q39" s="154"/>
      <c r="R39" s="154"/>
      <c r="S39" s="537"/>
    </row>
    <row r="40" spans="1:19" s="401" customFormat="1" ht="16.5" customHeight="1" hidden="1" thickBot="1">
      <c r="A40" s="400"/>
      <c r="B40" s="396"/>
      <c r="C40" s="1081">
        <v>705</v>
      </c>
      <c r="D40" s="1090"/>
      <c r="E40" s="1087"/>
      <c r="F40" s="1088"/>
      <c r="G40" s="1088"/>
      <c r="H40" s="1089"/>
      <c r="I40" s="179"/>
      <c r="J40" s="419"/>
      <c r="K40" s="154"/>
      <c r="L40" s="154"/>
      <c r="M40" s="154"/>
      <c r="N40" s="154"/>
      <c r="O40" s="154"/>
      <c r="P40" s="154"/>
      <c r="Q40" s="154"/>
      <c r="R40" s="154"/>
      <c r="S40" s="537"/>
    </row>
    <row r="41" spans="1:19" s="401" customFormat="1" ht="16.5" customHeight="1" hidden="1" thickBot="1">
      <c r="A41" s="400"/>
      <c r="B41" s="396"/>
      <c r="C41" s="686">
        <v>720</v>
      </c>
      <c r="D41" s="1086"/>
      <c r="E41" s="548"/>
      <c r="F41" s="216"/>
      <c r="G41" s="216"/>
      <c r="H41" s="217"/>
      <c r="I41" s="179"/>
      <c r="J41" s="546"/>
      <c r="K41" s="547"/>
      <c r="L41" s="547"/>
      <c r="M41" s="547"/>
      <c r="N41" s="547"/>
      <c r="O41" s="547"/>
      <c r="P41" s="547"/>
      <c r="Q41" s="547"/>
      <c r="R41" s="547"/>
      <c r="S41" s="128"/>
    </row>
    <row r="42" spans="1:19" s="401" customFormat="1" ht="16.5" customHeight="1">
      <c r="A42" s="400"/>
      <c r="B42" s="396"/>
      <c r="C42" s="317">
        <v>745</v>
      </c>
      <c r="D42" s="271"/>
      <c r="E42" s="159">
        <v>7</v>
      </c>
      <c r="F42" s="112">
        <v>9</v>
      </c>
      <c r="G42" s="112">
        <v>9</v>
      </c>
      <c r="H42" s="140">
        <v>0</v>
      </c>
      <c r="I42" s="179"/>
      <c r="J42" s="546"/>
      <c r="K42" s="547"/>
      <c r="L42" s="547"/>
      <c r="M42" s="547"/>
      <c r="N42" s="547"/>
      <c r="O42" s="547"/>
      <c r="P42" s="547"/>
      <c r="Q42" s="547"/>
      <c r="R42" s="547"/>
      <c r="S42" s="128"/>
    </row>
    <row r="43" spans="1:19" s="401" customFormat="1" ht="16.5" customHeight="1" thickBot="1">
      <c r="A43" s="400"/>
      <c r="B43" s="396"/>
      <c r="C43" s="120"/>
      <c r="D43" s="282"/>
      <c r="E43" s="185"/>
      <c r="F43" s="146"/>
      <c r="G43" s="146"/>
      <c r="H43" s="147"/>
      <c r="I43" s="155"/>
      <c r="J43" s="546"/>
      <c r="K43" s="547"/>
      <c r="L43" s="547"/>
      <c r="M43" s="547"/>
      <c r="N43" s="547"/>
      <c r="O43" s="547"/>
      <c r="P43" s="547"/>
      <c r="Q43" s="547"/>
      <c r="R43" s="547"/>
      <c r="S43" s="128"/>
    </row>
    <row r="44" spans="1:19" s="401" customFormat="1" ht="16.5" customHeight="1">
      <c r="A44" s="400"/>
      <c r="B44" s="151" t="s">
        <v>9</v>
      </c>
      <c r="C44" s="123"/>
      <c r="D44" s="124"/>
      <c r="E44" s="548">
        <f>SUM(E40:E43)</f>
        <v>7</v>
      </c>
      <c r="F44" s="216">
        <f>SUM(F40:F43)</f>
        <v>9</v>
      </c>
      <c r="G44" s="216">
        <f>SUM(G40:G43)</f>
        <v>9</v>
      </c>
      <c r="H44" s="217">
        <v>0</v>
      </c>
      <c r="I44" s="114"/>
      <c r="J44" s="549"/>
      <c r="K44" s="124"/>
      <c r="L44" s="124"/>
      <c r="M44" s="124"/>
      <c r="N44" s="124"/>
      <c r="O44" s="124"/>
      <c r="P44" s="124"/>
      <c r="Q44" s="124"/>
      <c r="R44" s="124"/>
      <c r="S44" s="128"/>
    </row>
    <row r="45" spans="1:19" s="401" customFormat="1" ht="16.5" customHeight="1" thickBot="1">
      <c r="A45" s="400"/>
      <c r="B45" s="151" t="s">
        <v>10</v>
      </c>
      <c r="C45" s="136"/>
      <c r="D45" s="124"/>
      <c r="E45" s="1067">
        <f>E46-E44</f>
        <v>46</v>
      </c>
      <c r="F45" s="146">
        <f>F46-F44</f>
        <v>44</v>
      </c>
      <c r="G45" s="139">
        <f>G46-G44</f>
        <v>44</v>
      </c>
      <c r="H45" s="140"/>
      <c r="I45" s="114"/>
      <c r="J45" s="549"/>
      <c r="K45" s="124"/>
      <c r="L45" s="124"/>
      <c r="M45" s="124"/>
      <c r="N45" s="124"/>
      <c r="O45" s="124"/>
      <c r="P45" s="124"/>
      <c r="Q45" s="124"/>
      <c r="R45" s="124"/>
      <c r="S45" s="550"/>
    </row>
    <row r="46" spans="1:19" s="401" customFormat="1" ht="16.5" customHeight="1" thickBot="1">
      <c r="A46" s="400"/>
      <c r="B46" s="151" t="s">
        <v>11</v>
      </c>
      <c r="C46" s="136"/>
      <c r="D46" s="124"/>
      <c r="E46" s="213">
        <v>53</v>
      </c>
      <c r="F46" s="119">
        <v>53</v>
      </c>
      <c r="G46" s="119">
        <v>53</v>
      </c>
      <c r="H46" s="214"/>
      <c r="I46" s="130"/>
      <c r="J46" s="127"/>
      <c r="K46" s="124"/>
      <c r="L46" s="124"/>
      <c r="M46" s="124"/>
      <c r="N46" s="124"/>
      <c r="O46" s="124"/>
      <c r="P46" s="124"/>
      <c r="Q46" s="114"/>
      <c r="R46" s="114"/>
      <c r="S46" s="128"/>
    </row>
    <row r="47" spans="1:19" s="401" customFormat="1" ht="16.5" customHeight="1" thickBot="1">
      <c r="A47" s="400"/>
      <c r="B47" s="404" t="s">
        <v>26</v>
      </c>
      <c r="C47" s="123"/>
      <c r="D47" s="124"/>
      <c r="E47" s="114"/>
      <c r="F47" s="114"/>
      <c r="G47" s="114"/>
      <c r="H47" s="114"/>
      <c r="I47" s="114"/>
      <c r="J47" s="551"/>
      <c r="K47" s="552"/>
      <c r="L47" s="552"/>
      <c r="M47" s="552"/>
      <c r="N47" s="552"/>
      <c r="O47" s="552"/>
      <c r="P47" s="552"/>
      <c r="Q47" s="541"/>
      <c r="R47" s="541"/>
      <c r="S47" s="553"/>
    </row>
    <row r="48" spans="1:19" s="401" customFormat="1" ht="16.5" customHeight="1">
      <c r="A48" s="400"/>
      <c r="B48" s="554"/>
      <c r="C48" s="123"/>
      <c r="D48" s="124"/>
      <c r="E48" s="114"/>
      <c r="F48" s="114"/>
      <c r="G48" s="114"/>
      <c r="H48" s="114"/>
      <c r="I48" s="11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1:19" s="401" customFormat="1" ht="16.5" customHeight="1">
      <c r="A49" s="400"/>
      <c r="B49" s="554"/>
      <c r="C49" s="123"/>
      <c r="D49" s="124"/>
      <c r="E49" s="114"/>
      <c r="F49" s="114"/>
      <c r="G49" s="114"/>
      <c r="H49" s="114"/>
      <c r="I49" s="114"/>
      <c r="J49" s="210" t="s">
        <v>126</v>
      </c>
      <c r="K49" s="210" t="s">
        <v>129</v>
      </c>
      <c r="L49" s="210" t="s">
        <v>130</v>
      </c>
      <c r="M49" s="210"/>
      <c r="N49" s="210"/>
      <c r="O49" s="210"/>
      <c r="P49" s="210"/>
      <c r="Q49" s="210" t="s">
        <v>137</v>
      </c>
      <c r="R49" s="210"/>
      <c r="S49" s="210"/>
    </row>
    <row r="50" spans="1:19" s="401" customFormat="1" ht="16.5" customHeight="1" thickBot="1">
      <c r="A50" s="400"/>
      <c r="B50" s="554" t="s">
        <v>307</v>
      </c>
      <c r="C50" s="123"/>
      <c r="D50" s="124"/>
      <c r="E50" s="114"/>
      <c r="F50" s="114"/>
      <c r="G50" s="114"/>
      <c r="H50" s="114"/>
      <c r="I50" s="114"/>
      <c r="J50" s="400"/>
      <c r="K50" s="400"/>
      <c r="L50" s="400"/>
      <c r="M50" s="400"/>
      <c r="N50" s="400"/>
      <c r="O50" s="400"/>
      <c r="P50" s="400"/>
      <c r="Q50" s="400"/>
      <c r="R50" s="60"/>
      <c r="S50" s="400"/>
    </row>
    <row r="51" spans="1:19" s="401" customFormat="1" ht="16.5" customHeight="1" thickBot="1">
      <c r="A51" s="400"/>
      <c r="B51" s="554"/>
      <c r="C51" s="123"/>
      <c r="D51" s="124"/>
      <c r="E51" s="1264" t="s">
        <v>147</v>
      </c>
      <c r="F51" s="1265"/>
      <c r="G51" s="1265"/>
      <c r="H51" s="1266"/>
      <c r="I51" s="114"/>
      <c r="J51" s="1261"/>
      <c r="K51" s="1262"/>
      <c r="L51" s="1262"/>
      <c r="M51" s="1262"/>
      <c r="N51" s="1262"/>
      <c r="O51" s="1262"/>
      <c r="P51" s="1262"/>
      <c r="Q51" s="1262"/>
      <c r="R51" s="1262"/>
      <c r="S51" s="1263"/>
    </row>
    <row r="52" spans="1:19" s="401" customFormat="1" ht="16.5" customHeight="1" thickBot="1">
      <c r="A52" s="400"/>
      <c r="B52" s="554"/>
      <c r="C52" s="46"/>
      <c r="D52" s="46"/>
      <c r="E52" s="543" t="s">
        <v>5</v>
      </c>
      <c r="F52" s="544" t="s">
        <v>6</v>
      </c>
      <c r="G52" s="544" t="s">
        <v>7</v>
      </c>
      <c r="H52" s="545" t="s">
        <v>8</v>
      </c>
      <c r="I52" s="119"/>
      <c r="J52" s="419"/>
      <c r="K52" s="154"/>
      <c r="L52" s="154"/>
      <c r="M52" s="154"/>
      <c r="N52" s="154"/>
      <c r="O52" s="154"/>
      <c r="P52" s="154"/>
      <c r="Q52" s="154"/>
      <c r="R52" s="154"/>
      <c r="S52" s="537"/>
    </row>
    <row r="53" spans="1:19" s="401" customFormat="1" ht="16.5" customHeight="1">
      <c r="A53" s="400"/>
      <c r="B53" s="555" t="s">
        <v>9</v>
      </c>
      <c r="C53" s="555"/>
      <c r="D53" s="155"/>
      <c r="E53" s="156">
        <f>E25+E44</f>
        <v>70</v>
      </c>
      <c r="F53" s="157">
        <f>F25+F44</f>
        <v>89</v>
      </c>
      <c r="G53" s="157">
        <f>G25+G44</f>
        <v>104</v>
      </c>
      <c r="H53" s="158">
        <f>H25+H44</f>
        <v>6</v>
      </c>
      <c r="I53" s="114"/>
      <c r="J53" s="549"/>
      <c r="K53" s="124"/>
      <c r="L53" s="124"/>
      <c r="M53" s="124"/>
      <c r="N53" s="124"/>
      <c r="O53" s="124"/>
      <c r="P53" s="124"/>
      <c r="Q53" s="124"/>
      <c r="R53" s="124"/>
      <c r="S53" s="128"/>
    </row>
    <row r="54" spans="1:19" s="401" customFormat="1" ht="16.5" customHeight="1" thickBot="1">
      <c r="A54" s="400"/>
      <c r="B54" s="151" t="s">
        <v>10</v>
      </c>
      <c r="C54" s="123"/>
      <c r="D54" s="114"/>
      <c r="E54" s="196">
        <f>E55-E53</f>
        <v>134</v>
      </c>
      <c r="F54" s="197">
        <f>F55-F53</f>
        <v>115</v>
      </c>
      <c r="G54" s="197">
        <f>G55-G53</f>
        <v>100</v>
      </c>
      <c r="H54" s="198"/>
      <c r="I54" s="114"/>
      <c r="J54" s="549"/>
      <c r="K54" s="124"/>
      <c r="L54" s="124"/>
      <c r="M54" s="124"/>
      <c r="N54" s="124"/>
      <c r="O54" s="124"/>
      <c r="P54" s="124"/>
      <c r="Q54" s="124"/>
      <c r="R54" s="124"/>
      <c r="S54" s="128"/>
    </row>
    <row r="55" spans="1:19" s="401" customFormat="1" ht="16.5" customHeight="1" thickBot="1">
      <c r="A55" s="400"/>
      <c r="B55" s="151" t="s">
        <v>11</v>
      </c>
      <c r="C55" s="123"/>
      <c r="D55" s="124"/>
      <c r="E55" s="213">
        <v>204</v>
      </c>
      <c r="F55" s="119">
        <v>204</v>
      </c>
      <c r="G55" s="119">
        <v>204</v>
      </c>
      <c r="H55" s="214"/>
      <c r="I55" s="114"/>
      <c r="J55" s="549"/>
      <c r="K55" s="124"/>
      <c r="L55" s="124"/>
      <c r="M55" s="124"/>
      <c r="N55" s="124"/>
      <c r="O55" s="124"/>
      <c r="P55" s="124"/>
      <c r="Q55" s="124"/>
      <c r="R55" s="124"/>
      <c r="S55" s="550"/>
    </row>
    <row r="56" spans="1:19" s="401" customFormat="1" ht="16.5" customHeight="1" thickBot="1">
      <c r="A56" s="400"/>
      <c r="B56" s="404" t="s">
        <v>26</v>
      </c>
      <c r="C56" s="136"/>
      <c r="D56" s="137"/>
      <c r="E56" s="114"/>
      <c r="F56" s="114"/>
      <c r="G56" s="114"/>
      <c r="H56" s="114"/>
      <c r="I56" s="141"/>
      <c r="J56" s="556"/>
      <c r="K56" s="541"/>
      <c r="L56" s="541"/>
      <c r="M56" s="541"/>
      <c r="N56" s="541"/>
      <c r="O56" s="541"/>
      <c r="P56" s="541"/>
      <c r="Q56" s="541"/>
      <c r="R56" s="541"/>
      <c r="S56" s="542"/>
    </row>
    <row r="57" spans="1:19" ht="16.5" customHeight="1" hidden="1">
      <c r="A57" s="398"/>
      <c r="B57" s="186"/>
      <c r="C57" s="177"/>
      <c r="D57" s="114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19" ht="16.5" customHeight="1" hidden="1">
      <c r="A58" s="398"/>
      <c r="B58" s="398"/>
      <c r="C58" s="164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19" ht="16.5" customHeight="1" hidden="1">
      <c r="A59" s="398"/>
      <c r="B59" s="398" t="s">
        <v>47</v>
      </c>
      <c r="C59" s="164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ht="16.5" customHeight="1">
      <c r="A60" s="398"/>
      <c r="B60" s="398"/>
      <c r="C60" s="164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1:19" ht="16.5" customHeight="1">
      <c r="A61" s="398"/>
      <c r="B61" s="398" t="s">
        <v>368</v>
      </c>
      <c r="C61" s="164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19" ht="16.5" customHeight="1">
      <c r="A62" s="398"/>
      <c r="B62" s="398" t="s">
        <v>359</v>
      </c>
      <c r="C62" s="164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19" ht="16.5" customHeight="1">
      <c r="A63" s="398"/>
      <c r="B63" s="398" t="s">
        <v>363</v>
      </c>
      <c r="C63" s="164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</row>
    <row r="64" spans="1:19" ht="16.5" customHeight="1">
      <c r="A64" s="398"/>
      <c r="B64" s="396" t="s">
        <v>0</v>
      </c>
      <c r="C64" s="162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</row>
    <row r="65" spans="1:19" ht="16.5" customHeight="1">
      <c r="A65" s="398"/>
      <c r="B65" s="396" t="s">
        <v>28</v>
      </c>
      <c r="C65" s="162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</row>
    <row r="66" spans="1:19" ht="16.5" customHeight="1">
      <c r="A66" s="398"/>
      <c r="B66" s="398"/>
      <c r="C66" s="164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:19" ht="16.5" customHeight="1">
      <c r="A67" s="398"/>
      <c r="B67" s="396" t="s">
        <v>214</v>
      </c>
      <c r="C67" s="164"/>
      <c r="D67" s="138"/>
      <c r="E67" s="138"/>
      <c r="F67" s="138"/>
      <c r="G67" s="138"/>
      <c r="H67" s="138"/>
      <c r="I67" s="138"/>
      <c r="J67" s="138"/>
      <c r="K67" s="557"/>
      <c r="L67" s="557"/>
      <c r="M67" s="557"/>
      <c r="N67" s="557"/>
      <c r="O67" s="557"/>
      <c r="P67" s="557"/>
      <c r="Q67" s="557"/>
      <c r="R67" s="557"/>
      <c r="S67" s="557"/>
    </row>
    <row r="68" spans="1:19" ht="16.5" customHeight="1">
      <c r="A68" s="398"/>
      <c r="B68" s="398"/>
      <c r="C68" s="164"/>
      <c r="D68" s="138"/>
      <c r="E68" s="138"/>
      <c r="F68" s="138"/>
      <c r="G68" s="138"/>
      <c r="H68" s="138"/>
      <c r="I68" s="138"/>
      <c r="J68" s="210" t="s">
        <v>126</v>
      </c>
      <c r="K68" s="210" t="s">
        <v>129</v>
      </c>
      <c r="L68" s="210" t="s">
        <v>130</v>
      </c>
      <c r="M68" s="210"/>
      <c r="N68" s="210"/>
      <c r="O68" s="210"/>
      <c r="P68" s="210" t="s">
        <v>131</v>
      </c>
      <c r="Q68" s="210" t="s">
        <v>133</v>
      </c>
      <c r="R68" s="210" t="s">
        <v>134</v>
      </c>
      <c r="S68" s="210" t="s">
        <v>135</v>
      </c>
    </row>
    <row r="69" spans="1:19" ht="16.5" customHeight="1" thickBot="1">
      <c r="A69" s="398"/>
      <c r="B69" s="396" t="s">
        <v>2</v>
      </c>
      <c r="C69" s="164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:19" ht="16.5" customHeight="1" thickBot="1">
      <c r="A70" s="398"/>
      <c r="B70" s="398"/>
      <c r="C70" s="533"/>
      <c r="D70" s="118"/>
      <c r="E70" s="1265" t="s">
        <v>3</v>
      </c>
      <c r="F70" s="1265"/>
      <c r="G70" s="1265"/>
      <c r="H70" s="1266"/>
      <c r="I70" s="113"/>
      <c r="J70" s="1261"/>
      <c r="K70" s="1262"/>
      <c r="L70" s="1262"/>
      <c r="M70" s="1262"/>
      <c r="N70" s="1262"/>
      <c r="O70" s="1262"/>
      <c r="P70" s="1262"/>
      <c r="Q70" s="1262"/>
      <c r="R70" s="1262"/>
      <c r="S70" s="1263"/>
    </row>
    <row r="71" spans="1:19" ht="16.5" customHeight="1" thickBot="1">
      <c r="A71" s="398"/>
      <c r="B71" s="396"/>
      <c r="C71" s="535" t="s">
        <v>4</v>
      </c>
      <c r="D71" s="191"/>
      <c r="E71" s="802" t="s">
        <v>5</v>
      </c>
      <c r="F71" s="193" t="s">
        <v>6</v>
      </c>
      <c r="G71" s="193" t="s">
        <v>7</v>
      </c>
      <c r="H71" s="194" t="s">
        <v>8</v>
      </c>
      <c r="I71" s="536"/>
      <c r="J71" s="546"/>
      <c r="K71" s="547"/>
      <c r="L71" s="547"/>
      <c r="M71" s="547"/>
      <c r="N71" s="547"/>
      <c r="O71" s="547"/>
      <c r="P71" s="547"/>
      <c r="Q71" s="547"/>
      <c r="R71" s="547"/>
      <c r="S71" s="537"/>
    </row>
    <row r="72" spans="1:19" ht="16.5" customHeight="1">
      <c r="A72" s="398"/>
      <c r="B72" s="398"/>
      <c r="C72" s="803" t="s">
        <v>218</v>
      </c>
      <c r="D72" s="354"/>
      <c r="E72" s="139">
        <v>7</v>
      </c>
      <c r="F72" s="112">
        <v>9</v>
      </c>
      <c r="G72" s="112">
        <v>9</v>
      </c>
      <c r="H72" s="140">
        <v>0</v>
      </c>
      <c r="I72" s="172"/>
      <c r="J72" s="549"/>
      <c r="K72" s="124"/>
      <c r="L72" s="124"/>
      <c r="M72" s="124"/>
      <c r="N72" s="124"/>
      <c r="O72" s="124"/>
      <c r="P72" s="124"/>
      <c r="Q72" s="124"/>
      <c r="R72" s="124"/>
      <c r="S72" s="538"/>
    </row>
    <row r="73" spans="1:19" ht="16.5" customHeight="1" hidden="1">
      <c r="A73" s="398"/>
      <c r="B73" s="398"/>
      <c r="C73" s="692" t="s">
        <v>149</v>
      </c>
      <c r="D73" s="354"/>
      <c r="E73" s="139">
        <v>0</v>
      </c>
      <c r="F73" s="112">
        <v>0</v>
      </c>
      <c r="G73" s="112">
        <v>0</v>
      </c>
      <c r="H73" s="140">
        <v>0</v>
      </c>
      <c r="I73" s="141"/>
      <c r="J73" s="127"/>
      <c r="K73" s="114"/>
      <c r="L73" s="114"/>
      <c r="M73" s="114"/>
      <c r="N73" s="114"/>
      <c r="O73" s="114"/>
      <c r="P73" s="114"/>
      <c r="Q73" s="114"/>
      <c r="R73" s="114"/>
      <c r="S73" s="128"/>
    </row>
    <row r="74" spans="1:19" ht="16.5" customHeight="1" hidden="1">
      <c r="A74" s="398"/>
      <c r="B74" s="398"/>
      <c r="C74" s="692" t="s">
        <v>127</v>
      </c>
      <c r="D74" s="354"/>
      <c r="E74" s="139">
        <v>0</v>
      </c>
      <c r="F74" s="112">
        <v>0</v>
      </c>
      <c r="G74" s="112">
        <v>0</v>
      </c>
      <c r="H74" s="140">
        <v>0</v>
      </c>
      <c r="I74" s="141"/>
      <c r="J74" s="127"/>
      <c r="K74" s="114"/>
      <c r="L74" s="114"/>
      <c r="M74" s="114"/>
      <c r="N74" s="114"/>
      <c r="O74" s="114"/>
      <c r="P74" s="114"/>
      <c r="Q74" s="114"/>
      <c r="R74" s="114"/>
      <c r="S74" s="128"/>
    </row>
    <row r="75" spans="1:19" ht="16.5" customHeight="1">
      <c r="A75" s="398"/>
      <c r="B75" s="398"/>
      <c r="C75" s="692" t="s">
        <v>219</v>
      </c>
      <c r="D75" s="354"/>
      <c r="E75" s="139">
        <v>26</v>
      </c>
      <c r="F75" s="112">
        <v>28</v>
      </c>
      <c r="G75" s="112">
        <v>29</v>
      </c>
      <c r="H75" s="140">
        <v>0</v>
      </c>
      <c r="I75" s="141"/>
      <c r="J75" s="127"/>
      <c r="K75" s="114"/>
      <c r="L75" s="114"/>
      <c r="M75" s="114"/>
      <c r="N75" s="114"/>
      <c r="O75" s="114"/>
      <c r="P75" s="114"/>
      <c r="Q75" s="114"/>
      <c r="R75" s="114"/>
      <c r="S75" s="128"/>
    </row>
    <row r="76" spans="1:19" ht="16.5" customHeight="1" hidden="1">
      <c r="A76" s="398"/>
      <c r="B76" s="398"/>
      <c r="C76" s="692"/>
      <c r="D76" s="354"/>
      <c r="E76" s="139"/>
      <c r="F76" s="112"/>
      <c r="G76" s="112"/>
      <c r="H76" s="140"/>
      <c r="I76" s="141"/>
      <c r="J76" s="127"/>
      <c r="K76" s="114"/>
      <c r="L76" s="114"/>
      <c r="M76" s="114"/>
      <c r="N76" s="114"/>
      <c r="O76" s="114"/>
      <c r="P76" s="114"/>
      <c r="Q76" s="114"/>
      <c r="R76" s="114"/>
      <c r="S76" s="128"/>
    </row>
    <row r="77" spans="1:19" ht="16.5" customHeight="1">
      <c r="A77" s="398"/>
      <c r="B77" s="398"/>
      <c r="C77" s="692" t="s">
        <v>161</v>
      </c>
      <c r="D77" s="354"/>
      <c r="E77" s="139">
        <v>2</v>
      </c>
      <c r="F77" s="112">
        <v>3</v>
      </c>
      <c r="G77" s="112">
        <v>3</v>
      </c>
      <c r="H77" s="140">
        <v>0</v>
      </c>
      <c r="I77" s="141"/>
      <c r="J77" s="127"/>
      <c r="K77" s="114"/>
      <c r="L77" s="114"/>
      <c r="M77" s="114"/>
      <c r="N77" s="114"/>
      <c r="O77" s="114"/>
      <c r="P77" s="114"/>
      <c r="Q77" s="114"/>
      <c r="R77" s="114"/>
      <c r="S77" s="128"/>
    </row>
    <row r="78" spans="1:19" ht="16.5" customHeight="1">
      <c r="A78" s="398"/>
      <c r="B78" s="398"/>
      <c r="C78" s="692" t="s">
        <v>282</v>
      </c>
      <c r="D78" s="354"/>
      <c r="E78" s="139">
        <v>0</v>
      </c>
      <c r="F78" s="112">
        <v>2</v>
      </c>
      <c r="G78" s="112">
        <v>2</v>
      </c>
      <c r="H78" s="140">
        <v>0</v>
      </c>
      <c r="I78" s="141"/>
      <c r="J78" s="127"/>
      <c r="K78" s="114"/>
      <c r="L78" s="114"/>
      <c r="M78" s="114"/>
      <c r="N78" s="114"/>
      <c r="O78" s="114"/>
      <c r="P78" s="114"/>
      <c r="Q78" s="114"/>
      <c r="R78" s="114"/>
      <c r="S78" s="128"/>
    </row>
    <row r="79" spans="1:19" ht="16.5" customHeight="1">
      <c r="A79" s="398"/>
      <c r="B79" s="398"/>
      <c r="C79" s="692">
        <v>65</v>
      </c>
      <c r="D79" s="354"/>
      <c r="E79" s="139">
        <v>2</v>
      </c>
      <c r="F79" s="112">
        <v>2</v>
      </c>
      <c r="G79" s="112">
        <v>2</v>
      </c>
      <c r="H79" s="140">
        <v>0</v>
      </c>
      <c r="I79" s="141"/>
      <c r="J79" s="127"/>
      <c r="K79" s="114"/>
      <c r="L79" s="114"/>
      <c r="M79" s="114"/>
      <c r="N79" s="114"/>
      <c r="O79" s="114"/>
      <c r="P79" s="114"/>
      <c r="Q79" s="114"/>
      <c r="R79" s="114"/>
      <c r="S79" s="128"/>
    </row>
    <row r="80" spans="1:19" ht="16.5" customHeight="1">
      <c r="A80" s="398"/>
      <c r="B80" s="398"/>
      <c r="C80" s="692">
        <v>66</v>
      </c>
      <c r="D80" s="354"/>
      <c r="E80" s="139">
        <v>14</v>
      </c>
      <c r="F80" s="112">
        <v>17</v>
      </c>
      <c r="G80" s="112">
        <v>10</v>
      </c>
      <c r="H80" s="140">
        <v>0</v>
      </c>
      <c r="I80" s="141"/>
      <c r="J80" s="127"/>
      <c r="K80" s="114"/>
      <c r="L80" s="114"/>
      <c r="M80" s="114"/>
      <c r="N80" s="114"/>
      <c r="O80" s="114"/>
      <c r="P80" s="114"/>
      <c r="Q80" s="114"/>
      <c r="R80" s="114"/>
      <c r="S80" s="128"/>
    </row>
    <row r="81" spans="1:19" ht="16.5" customHeight="1">
      <c r="A81" s="398"/>
      <c r="B81" s="398"/>
      <c r="C81" s="692">
        <v>102</v>
      </c>
      <c r="D81" s="354"/>
      <c r="E81" s="139">
        <v>2</v>
      </c>
      <c r="F81" s="112">
        <v>3</v>
      </c>
      <c r="G81" s="112">
        <v>4</v>
      </c>
      <c r="H81" s="140">
        <v>0</v>
      </c>
      <c r="I81" s="141"/>
      <c r="J81" s="127"/>
      <c r="K81" s="114"/>
      <c r="L81" s="114"/>
      <c r="M81" s="114"/>
      <c r="N81" s="114"/>
      <c r="O81" s="114"/>
      <c r="P81" s="114"/>
      <c r="Q81" s="114"/>
      <c r="R81" s="114"/>
      <c r="S81" s="128"/>
    </row>
    <row r="82" spans="1:19" ht="16.5" customHeight="1">
      <c r="A82" s="398"/>
      <c r="B82" s="398"/>
      <c r="C82" s="692">
        <v>105</v>
      </c>
      <c r="D82" s="354"/>
      <c r="E82" s="139">
        <v>5</v>
      </c>
      <c r="F82" s="112">
        <v>6</v>
      </c>
      <c r="G82" s="112">
        <v>6</v>
      </c>
      <c r="H82" s="140">
        <v>0</v>
      </c>
      <c r="I82" s="141"/>
      <c r="J82" s="127"/>
      <c r="K82" s="114"/>
      <c r="L82" s="114"/>
      <c r="M82" s="114"/>
      <c r="N82" s="114"/>
      <c r="O82" s="114"/>
      <c r="P82" s="114"/>
      <c r="Q82" s="114"/>
      <c r="R82" s="114"/>
      <c r="S82" s="128"/>
    </row>
    <row r="83" spans="1:19" ht="16.5" customHeight="1">
      <c r="A83" s="398"/>
      <c r="B83" s="398"/>
      <c r="C83" s="692">
        <v>200</v>
      </c>
      <c r="D83" s="354"/>
      <c r="E83" s="139">
        <v>10</v>
      </c>
      <c r="F83" s="112">
        <v>10</v>
      </c>
      <c r="G83" s="112">
        <v>13</v>
      </c>
      <c r="H83" s="140">
        <v>0</v>
      </c>
      <c r="I83" s="141"/>
      <c r="J83" s="127"/>
      <c r="K83" s="114"/>
      <c r="L83" s="114"/>
      <c r="M83" s="114"/>
      <c r="N83" s="114"/>
      <c r="O83" s="114"/>
      <c r="P83" s="114"/>
      <c r="Q83" s="114"/>
      <c r="R83" s="114"/>
      <c r="S83" s="128"/>
    </row>
    <row r="84" spans="1:19" ht="16.5" customHeight="1" hidden="1">
      <c r="A84" s="398"/>
      <c r="B84" s="398"/>
      <c r="C84" s="692" t="s">
        <v>166</v>
      </c>
      <c r="D84" s="354"/>
      <c r="E84" s="139">
        <v>0</v>
      </c>
      <c r="F84" s="112">
        <v>0</v>
      </c>
      <c r="G84" s="112">
        <v>0</v>
      </c>
      <c r="H84" s="140">
        <v>0</v>
      </c>
      <c r="I84" s="141"/>
      <c r="J84" s="127"/>
      <c r="K84" s="114"/>
      <c r="L84" s="114"/>
      <c r="M84" s="114"/>
      <c r="N84" s="114"/>
      <c r="O84" s="114"/>
      <c r="P84" s="114"/>
      <c r="Q84" s="114"/>
      <c r="R84" s="114"/>
      <c r="S84" s="128"/>
    </row>
    <row r="85" spans="1:19" ht="16.5" customHeight="1">
      <c r="A85" s="398"/>
      <c r="B85" s="398"/>
      <c r="C85" s="692">
        <v>611</v>
      </c>
      <c r="D85" s="354"/>
      <c r="E85" s="139">
        <v>5</v>
      </c>
      <c r="F85" s="112">
        <v>5</v>
      </c>
      <c r="G85" s="112">
        <v>5</v>
      </c>
      <c r="H85" s="140">
        <v>0</v>
      </c>
      <c r="I85" s="141"/>
      <c r="J85" s="127"/>
      <c r="K85" s="114"/>
      <c r="L85" s="114"/>
      <c r="M85" s="114"/>
      <c r="N85" s="114"/>
      <c r="O85" s="114"/>
      <c r="P85" s="114"/>
      <c r="Q85" s="114"/>
      <c r="R85" s="114"/>
      <c r="S85" s="128"/>
    </row>
    <row r="86" spans="1:19" ht="16.5" customHeight="1">
      <c r="A86" s="398"/>
      <c r="B86" s="398"/>
      <c r="C86" s="692">
        <v>612</v>
      </c>
      <c r="D86" s="354"/>
      <c r="E86" s="139">
        <v>5</v>
      </c>
      <c r="F86" s="112">
        <v>5</v>
      </c>
      <c r="G86" s="112">
        <v>7</v>
      </c>
      <c r="H86" s="140">
        <v>0</v>
      </c>
      <c r="I86" s="141"/>
      <c r="J86" s="127"/>
      <c r="K86" s="114"/>
      <c r="L86" s="114"/>
      <c r="M86" s="114"/>
      <c r="N86" s="114"/>
      <c r="O86" s="114"/>
      <c r="P86" s="114"/>
      <c r="Q86" s="114"/>
      <c r="R86" s="114"/>
      <c r="S86" s="128"/>
    </row>
    <row r="87" spans="1:19" ht="16.5" customHeight="1" hidden="1">
      <c r="A87" s="398"/>
      <c r="B87" s="398"/>
      <c r="C87" s="692"/>
      <c r="D87" s="354"/>
      <c r="E87" s="139"/>
      <c r="F87" s="112"/>
      <c r="G87" s="112"/>
      <c r="H87" s="140"/>
      <c r="I87" s="141"/>
      <c r="J87" s="127"/>
      <c r="K87" s="114"/>
      <c r="L87" s="114"/>
      <c r="M87" s="114"/>
      <c r="N87" s="114"/>
      <c r="O87" s="114"/>
      <c r="P87" s="114"/>
      <c r="Q87" s="114"/>
      <c r="R87" s="114"/>
      <c r="S87" s="128"/>
    </row>
    <row r="88" spans="1:19" ht="16.5" customHeight="1" hidden="1">
      <c r="A88" s="398"/>
      <c r="B88" s="398"/>
      <c r="C88" s="176"/>
      <c r="D88" s="140"/>
      <c r="E88" s="139"/>
      <c r="F88" s="112"/>
      <c r="G88" s="112"/>
      <c r="H88" s="140"/>
      <c r="I88" s="141"/>
      <c r="J88" s="127"/>
      <c r="K88" s="114"/>
      <c r="L88" s="114"/>
      <c r="M88" s="114"/>
      <c r="N88" s="114"/>
      <c r="O88" s="114"/>
      <c r="P88" s="114"/>
      <c r="Q88" s="114"/>
      <c r="R88" s="114"/>
      <c r="S88" s="128"/>
    </row>
    <row r="89" spans="1:19" ht="16.5" customHeight="1" hidden="1">
      <c r="A89" s="398"/>
      <c r="B89" s="398"/>
      <c r="C89" s="176"/>
      <c r="D89" s="140"/>
      <c r="E89" s="139"/>
      <c r="F89" s="112"/>
      <c r="G89" s="112"/>
      <c r="H89" s="140"/>
      <c r="I89" s="141"/>
      <c r="J89" s="127"/>
      <c r="K89" s="114"/>
      <c r="L89" s="114"/>
      <c r="M89" s="114"/>
      <c r="N89" s="114"/>
      <c r="O89" s="114"/>
      <c r="P89" s="114"/>
      <c r="Q89" s="114"/>
      <c r="R89" s="114"/>
      <c r="S89" s="128"/>
    </row>
    <row r="90" spans="1:19" ht="16.5" customHeight="1" hidden="1">
      <c r="A90" s="398"/>
      <c r="B90" s="398"/>
      <c r="C90" s="176"/>
      <c r="D90" s="140"/>
      <c r="E90" s="139"/>
      <c r="F90" s="112"/>
      <c r="G90" s="112"/>
      <c r="H90" s="140"/>
      <c r="I90" s="141"/>
      <c r="J90" s="127"/>
      <c r="K90" s="114"/>
      <c r="L90" s="114"/>
      <c r="M90" s="114"/>
      <c r="N90" s="114"/>
      <c r="O90" s="114"/>
      <c r="P90" s="114"/>
      <c r="Q90" s="114"/>
      <c r="R90" s="114"/>
      <c r="S90" s="128"/>
    </row>
    <row r="91" spans="1:19" ht="16.5" customHeight="1" hidden="1">
      <c r="A91" s="398"/>
      <c r="B91" s="398"/>
      <c r="C91" s="176"/>
      <c r="D91" s="140"/>
      <c r="E91" s="139"/>
      <c r="F91" s="112"/>
      <c r="G91" s="112"/>
      <c r="H91" s="140"/>
      <c r="I91" s="141"/>
      <c r="J91" s="127"/>
      <c r="K91" s="114"/>
      <c r="L91" s="114"/>
      <c r="M91" s="114"/>
      <c r="N91" s="114"/>
      <c r="O91" s="114"/>
      <c r="P91" s="114"/>
      <c r="Q91" s="114"/>
      <c r="R91" s="114"/>
      <c r="S91" s="128"/>
    </row>
    <row r="92" spans="1:19" ht="16.5" customHeight="1" hidden="1">
      <c r="A92" s="398"/>
      <c r="B92" s="398"/>
      <c r="C92" s="176"/>
      <c r="D92" s="140"/>
      <c r="E92" s="139"/>
      <c r="F92" s="112"/>
      <c r="G92" s="112"/>
      <c r="H92" s="140"/>
      <c r="I92" s="141"/>
      <c r="J92" s="127"/>
      <c r="K92" s="114"/>
      <c r="L92" s="114"/>
      <c r="M92" s="114"/>
      <c r="N92" s="114"/>
      <c r="O92" s="114"/>
      <c r="P92" s="114"/>
      <c r="Q92" s="114"/>
      <c r="R92" s="114"/>
      <c r="S92" s="128"/>
    </row>
    <row r="93" spans="1:19" ht="16.5" customHeight="1" hidden="1">
      <c r="A93" s="398"/>
      <c r="B93" s="398"/>
      <c r="C93" s="176"/>
      <c r="D93" s="140"/>
      <c r="E93" s="139"/>
      <c r="F93" s="112"/>
      <c r="G93" s="112"/>
      <c r="H93" s="140"/>
      <c r="I93" s="141"/>
      <c r="J93" s="127"/>
      <c r="K93" s="114"/>
      <c r="L93" s="114"/>
      <c r="M93" s="114"/>
      <c r="N93" s="114"/>
      <c r="O93" s="114"/>
      <c r="P93" s="114"/>
      <c r="Q93" s="114"/>
      <c r="R93" s="114"/>
      <c r="S93" s="128"/>
    </row>
    <row r="94" spans="1:19" ht="16.5" customHeight="1" hidden="1">
      <c r="A94" s="398"/>
      <c r="B94" s="398"/>
      <c r="C94" s="176"/>
      <c r="D94" s="140"/>
      <c r="E94" s="139"/>
      <c r="F94" s="112"/>
      <c r="G94" s="112"/>
      <c r="H94" s="140"/>
      <c r="I94" s="122"/>
      <c r="J94" s="127"/>
      <c r="K94" s="114"/>
      <c r="L94" s="114"/>
      <c r="M94" s="114"/>
      <c r="N94" s="114"/>
      <c r="O94" s="114"/>
      <c r="P94" s="114"/>
      <c r="Q94" s="114"/>
      <c r="R94" s="114"/>
      <c r="S94" s="128"/>
    </row>
    <row r="95" spans="1:19" ht="16.5" customHeight="1" thickBot="1">
      <c r="A95" s="398"/>
      <c r="B95" s="398"/>
      <c r="C95" s="120"/>
      <c r="D95" s="147"/>
      <c r="E95" s="801"/>
      <c r="F95" s="197"/>
      <c r="G95" s="197"/>
      <c r="H95" s="198"/>
      <c r="I95" s="122"/>
      <c r="J95" s="127"/>
      <c r="K95" s="114"/>
      <c r="L95" s="114"/>
      <c r="M95" s="114"/>
      <c r="N95" s="114"/>
      <c r="O95" s="114"/>
      <c r="P95" s="114"/>
      <c r="Q95" s="114"/>
      <c r="R95" s="114"/>
      <c r="S95" s="128"/>
    </row>
    <row r="96" spans="1:19" ht="16.5" customHeight="1">
      <c r="A96" s="398"/>
      <c r="B96" s="396" t="s">
        <v>9</v>
      </c>
      <c r="C96" s="123"/>
      <c r="D96" s="124"/>
      <c r="E96" s="156">
        <f>SUM(E72:E95)</f>
        <v>78</v>
      </c>
      <c r="F96" s="157">
        <f>SUM(F72:F95)</f>
        <v>90</v>
      </c>
      <c r="G96" s="157">
        <f>SUM(G72:G95)</f>
        <v>90</v>
      </c>
      <c r="H96" s="158">
        <v>0</v>
      </c>
      <c r="I96" s="113"/>
      <c r="J96" s="559"/>
      <c r="K96" s="560"/>
      <c r="L96" s="560"/>
      <c r="M96" s="560"/>
      <c r="N96" s="560"/>
      <c r="O96" s="560"/>
      <c r="P96" s="560"/>
      <c r="Q96" s="561"/>
      <c r="R96" s="561"/>
      <c r="S96" s="550"/>
    </row>
    <row r="97" spans="1:19" ht="16.5" customHeight="1" thickBot="1">
      <c r="A97" s="398"/>
      <c r="B97" s="396" t="s">
        <v>10</v>
      </c>
      <c r="C97" s="123"/>
      <c r="D97" s="124"/>
      <c r="E97" s="196">
        <f>E98-E96</f>
        <v>112</v>
      </c>
      <c r="F97" s="197">
        <f>F98-F96</f>
        <v>100</v>
      </c>
      <c r="G97" s="197">
        <f>G98-G96</f>
        <v>100</v>
      </c>
      <c r="H97" s="198"/>
      <c r="I97" s="114"/>
      <c r="J97" s="559"/>
      <c r="K97" s="561"/>
      <c r="L97" s="561"/>
      <c r="M97" s="561"/>
      <c r="N97" s="561"/>
      <c r="O97" s="561"/>
      <c r="P97" s="561"/>
      <c r="Q97" s="561"/>
      <c r="R97" s="561"/>
      <c r="S97" s="550"/>
    </row>
    <row r="98" spans="1:19" ht="16.5" customHeight="1" thickBot="1">
      <c r="A98" s="398"/>
      <c r="B98" s="396" t="s">
        <v>11</v>
      </c>
      <c r="C98" s="123"/>
      <c r="D98" s="124"/>
      <c r="E98" s="213">
        <v>190</v>
      </c>
      <c r="F98" s="119">
        <v>190</v>
      </c>
      <c r="G98" s="119">
        <v>190</v>
      </c>
      <c r="H98" s="214"/>
      <c r="I98" s="130"/>
      <c r="J98" s="559"/>
      <c r="K98" s="561"/>
      <c r="L98" s="561"/>
      <c r="M98" s="561"/>
      <c r="N98" s="561"/>
      <c r="O98" s="561"/>
      <c r="P98" s="561"/>
      <c r="Q98" s="561"/>
      <c r="R98" s="561"/>
      <c r="S98" s="550"/>
    </row>
    <row r="99" spans="1:19" ht="16.5" customHeight="1" thickBot="1">
      <c r="A99" s="398"/>
      <c r="B99" s="396" t="s">
        <v>26</v>
      </c>
      <c r="C99" s="177"/>
      <c r="D99" s="114"/>
      <c r="E99" s="114"/>
      <c r="F99" s="114"/>
      <c r="G99" s="114"/>
      <c r="H99" s="114"/>
      <c r="I99" s="114"/>
      <c r="J99" s="439"/>
      <c r="K99" s="541"/>
      <c r="L99" s="541"/>
      <c r="M99" s="541"/>
      <c r="N99" s="541"/>
      <c r="O99" s="541"/>
      <c r="P99" s="541"/>
      <c r="Q99" s="541"/>
      <c r="R99" s="541"/>
      <c r="S99" s="542"/>
    </row>
    <row r="100" spans="1:19" ht="16.5" customHeight="1">
      <c r="A100" s="398"/>
      <c r="B100" s="398"/>
      <c r="C100" s="177"/>
      <c r="D100" s="114"/>
      <c r="E100" s="114"/>
      <c r="F100" s="114"/>
      <c r="G100" s="114"/>
      <c r="H100" s="114"/>
      <c r="I100" s="114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</row>
    <row r="101" spans="1:19" ht="16.5" customHeight="1">
      <c r="A101" s="398"/>
      <c r="B101" s="396"/>
      <c r="C101" s="177"/>
      <c r="D101" s="114"/>
      <c r="E101" s="114"/>
      <c r="F101" s="114"/>
      <c r="G101" s="114"/>
      <c r="H101" s="114"/>
      <c r="I101" s="114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</row>
    <row r="102" spans="1:19" ht="16.5" customHeight="1" thickBot="1">
      <c r="A102" s="398"/>
      <c r="B102" s="396" t="s">
        <v>309</v>
      </c>
      <c r="C102" s="177"/>
      <c r="D102" s="114"/>
      <c r="E102" s="114"/>
      <c r="F102" s="114"/>
      <c r="G102" s="114"/>
      <c r="H102" s="114"/>
      <c r="I102" s="114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</row>
    <row r="103" spans="1:19" ht="16.5" customHeight="1" thickBot="1">
      <c r="A103" s="398"/>
      <c r="B103" s="396"/>
      <c r="C103" s="1264" t="s">
        <v>107</v>
      </c>
      <c r="D103" s="1265"/>
      <c r="E103" s="1265"/>
      <c r="F103" s="1265"/>
      <c r="G103" s="1265"/>
      <c r="H103" s="1265"/>
      <c r="I103" s="1265"/>
      <c r="J103" s="1265"/>
      <c r="K103" s="1265"/>
      <c r="L103" s="1265"/>
      <c r="M103" s="1265"/>
      <c r="N103" s="1265"/>
      <c r="O103" s="1265"/>
      <c r="P103" s="1265"/>
      <c r="Q103" s="1265"/>
      <c r="R103" s="1265"/>
      <c r="S103" s="1266"/>
    </row>
    <row r="104" spans="1:19" ht="16.5" customHeight="1">
      <c r="A104" s="398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</row>
    <row r="105" spans="1:19" ht="16.5" customHeight="1" hidden="1">
      <c r="A105" s="398"/>
      <c r="B105" s="403"/>
      <c r="C105" s="533"/>
      <c r="D105" s="118"/>
      <c r="E105" s="390" t="s">
        <v>3</v>
      </c>
      <c r="F105" s="391"/>
      <c r="G105" s="391"/>
      <c r="H105" s="116"/>
      <c r="I105" s="113"/>
      <c r="J105" s="117" t="s">
        <v>14</v>
      </c>
      <c r="K105" s="117"/>
      <c r="L105" s="117"/>
      <c r="M105" s="117"/>
      <c r="N105" s="117"/>
      <c r="O105" s="117"/>
      <c r="P105" s="117"/>
      <c r="Q105" s="117"/>
      <c r="R105" s="117"/>
      <c r="S105" s="117"/>
    </row>
    <row r="106" spans="1:19" ht="16.5" customHeight="1" hidden="1">
      <c r="A106" s="398"/>
      <c r="B106" s="396"/>
      <c r="C106" s="558" t="s">
        <v>4</v>
      </c>
      <c r="D106" s="167"/>
      <c r="E106" s="181" t="s">
        <v>5</v>
      </c>
      <c r="F106" s="169" t="s">
        <v>6</v>
      </c>
      <c r="G106" s="169" t="s">
        <v>7</v>
      </c>
      <c r="H106" s="182" t="s">
        <v>8</v>
      </c>
      <c r="I106" s="155"/>
      <c r="J106" s="562"/>
      <c r="K106" s="563"/>
      <c r="L106" s="563"/>
      <c r="M106" s="563"/>
      <c r="N106" s="563"/>
      <c r="O106" s="563"/>
      <c r="P106" s="563"/>
      <c r="Q106" s="563"/>
      <c r="R106" s="563"/>
      <c r="S106" s="563"/>
    </row>
    <row r="107" spans="1:19" ht="16.5" customHeight="1" hidden="1">
      <c r="A107" s="398"/>
      <c r="B107" s="398"/>
      <c r="C107" s="183"/>
      <c r="D107" s="143">
        <v>0</v>
      </c>
      <c r="E107" s="159"/>
      <c r="F107" s="112">
        <v>0</v>
      </c>
      <c r="G107" s="112">
        <v>0</v>
      </c>
      <c r="H107" s="140">
        <v>0</v>
      </c>
      <c r="I107" s="172"/>
      <c r="J107" s="564"/>
      <c r="K107" s="565"/>
      <c r="L107" s="565"/>
      <c r="M107" s="565"/>
      <c r="N107" s="565"/>
      <c r="O107" s="565"/>
      <c r="P107" s="565"/>
      <c r="Q107" s="565"/>
      <c r="R107" s="565"/>
      <c r="S107" s="565"/>
    </row>
    <row r="108" spans="1:19" ht="16.5" customHeight="1" hidden="1">
      <c r="A108" s="398"/>
      <c r="B108" s="398"/>
      <c r="C108" s="184">
        <v>0</v>
      </c>
      <c r="D108" s="150">
        <v>0</v>
      </c>
      <c r="E108" s="185">
        <v>0</v>
      </c>
      <c r="F108" s="146">
        <v>0</v>
      </c>
      <c r="G108" s="146">
        <v>0</v>
      </c>
      <c r="H108" s="147">
        <v>0</v>
      </c>
      <c r="I108" s="121"/>
      <c r="J108" s="566"/>
      <c r="K108" s="567"/>
      <c r="L108" s="567"/>
      <c r="M108" s="567"/>
      <c r="N108" s="567"/>
      <c r="O108" s="567"/>
      <c r="P108" s="567"/>
      <c r="Q108" s="567"/>
      <c r="R108" s="567"/>
      <c r="S108" s="567"/>
    </row>
    <row r="109" spans="1:19" ht="16.5" customHeight="1" hidden="1">
      <c r="A109" s="398"/>
      <c r="B109" s="398"/>
      <c r="C109" s="177"/>
      <c r="D109" s="114"/>
      <c r="E109" s="127"/>
      <c r="F109" s="114"/>
      <c r="G109" s="114"/>
      <c r="H109" s="114"/>
      <c r="I109" s="114"/>
      <c r="J109" s="127"/>
      <c r="K109" s="114"/>
      <c r="L109" s="114"/>
      <c r="M109" s="114"/>
      <c r="N109" s="114"/>
      <c r="O109" s="114"/>
      <c r="P109" s="114"/>
      <c r="Q109" s="114"/>
      <c r="R109" s="114"/>
      <c r="S109" s="114"/>
    </row>
    <row r="110" spans="1:19" ht="16.5" customHeight="1" hidden="1">
      <c r="A110" s="398"/>
      <c r="B110" s="186" t="s">
        <v>11</v>
      </c>
      <c r="C110" s="177"/>
      <c r="D110" s="114"/>
      <c r="E110" s="129">
        <v>0</v>
      </c>
      <c r="F110" s="130">
        <v>0</v>
      </c>
      <c r="G110" s="130">
        <v>0</v>
      </c>
      <c r="H110" s="130">
        <v>0</v>
      </c>
      <c r="I110" s="130"/>
      <c r="J110" s="129"/>
      <c r="K110" s="130"/>
      <c r="L110" s="130"/>
      <c r="M110" s="130"/>
      <c r="N110" s="130"/>
      <c r="O110" s="130"/>
      <c r="P110" s="130"/>
      <c r="Q110" s="130"/>
      <c r="R110" s="130"/>
      <c r="S110" s="130"/>
    </row>
    <row r="111" spans="1:19" ht="16.5" customHeight="1" hidden="1">
      <c r="A111" s="398"/>
      <c r="B111" s="398"/>
      <c r="C111" s="164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</row>
    <row r="112" spans="1:19" ht="16.5" customHeight="1" hidden="1">
      <c r="A112" s="398"/>
      <c r="B112" s="398" t="s">
        <v>47</v>
      </c>
      <c r="C112" s="164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</row>
    <row r="113" spans="1:19" ht="16.5" customHeight="1" hidden="1">
      <c r="A113" s="398"/>
      <c r="B113" s="398" t="s">
        <v>248</v>
      </c>
      <c r="C113" s="164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</row>
    <row r="114" spans="1:19" ht="16.5" customHeight="1" hidden="1">
      <c r="A114" s="398"/>
      <c r="B114" s="398" t="s">
        <v>249</v>
      </c>
      <c r="C114" s="164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</row>
    <row r="115" spans="1:19" ht="16.5" customHeight="1">
      <c r="A115" s="398"/>
      <c r="B115" s="398"/>
      <c r="C115" s="164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</row>
    <row r="116" spans="1:19" ht="16.5" customHeight="1">
      <c r="A116" s="398"/>
      <c r="B116" s="398"/>
      <c r="C116" s="164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</row>
    <row r="117" spans="1:19" ht="16.5" customHeight="1">
      <c r="A117" s="398"/>
      <c r="B117" s="398"/>
      <c r="C117" s="164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</row>
    <row r="118" spans="1:19" ht="16.5" customHeight="1">
      <c r="A118" s="398"/>
      <c r="B118" s="396" t="s">
        <v>0</v>
      </c>
      <c r="C118" s="162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</row>
    <row r="119" spans="1:19" ht="16.5" customHeight="1">
      <c r="A119" s="398"/>
      <c r="B119" s="396" t="s">
        <v>28</v>
      </c>
      <c r="C119" s="162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</row>
    <row r="120" spans="1:19" ht="16.5" customHeight="1">
      <c r="A120" s="398"/>
      <c r="B120" s="398"/>
      <c r="C120" s="164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</row>
    <row r="121" spans="1:19" ht="16.5" customHeight="1">
      <c r="A121" s="398"/>
      <c r="B121" s="396" t="s">
        <v>216</v>
      </c>
      <c r="C121" s="164"/>
      <c r="D121" s="138"/>
      <c r="E121" s="138"/>
      <c r="F121" s="138"/>
      <c r="G121" s="138"/>
      <c r="H121" s="138"/>
      <c r="I121" s="138"/>
      <c r="J121" s="138"/>
      <c r="K121" s="557"/>
      <c r="L121" s="557"/>
      <c r="M121" s="557"/>
      <c r="N121" s="557"/>
      <c r="O121" s="557"/>
      <c r="P121" s="557"/>
      <c r="Q121" s="557"/>
      <c r="R121" s="557"/>
      <c r="S121" s="557"/>
    </row>
    <row r="122" spans="1:19" ht="16.5" customHeight="1">
      <c r="A122" s="398"/>
      <c r="B122" s="398"/>
      <c r="C122" s="164"/>
      <c r="D122" s="138"/>
      <c r="E122" s="138"/>
      <c r="F122" s="138"/>
      <c r="G122" s="138"/>
      <c r="H122" s="138"/>
      <c r="I122" s="138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</row>
    <row r="123" spans="1:19" ht="16.5" customHeight="1" thickBot="1">
      <c r="A123" s="398"/>
      <c r="B123" s="396" t="s">
        <v>2</v>
      </c>
      <c r="C123" s="164"/>
      <c r="D123" s="138"/>
      <c r="E123" s="138"/>
      <c r="F123" s="138"/>
      <c r="G123" s="138"/>
      <c r="H123" s="138"/>
      <c r="I123" s="138"/>
      <c r="J123" s="398"/>
      <c r="K123" s="398"/>
      <c r="L123" s="398"/>
      <c r="M123" s="398"/>
      <c r="N123" s="398"/>
      <c r="O123" s="398"/>
      <c r="P123" s="398"/>
      <c r="Q123" s="398"/>
      <c r="R123" s="138"/>
      <c r="S123" s="398"/>
    </row>
    <row r="124" spans="1:19" ht="16.5" customHeight="1" thickBot="1">
      <c r="A124" s="398"/>
      <c r="B124" s="398"/>
      <c r="C124" s="533"/>
      <c r="D124" s="118"/>
      <c r="E124" s="1264" t="s">
        <v>3</v>
      </c>
      <c r="F124" s="1265"/>
      <c r="G124" s="1265"/>
      <c r="H124" s="1266"/>
      <c r="I124" s="113"/>
      <c r="J124" s="1261"/>
      <c r="K124" s="1262"/>
      <c r="L124" s="1262"/>
      <c r="M124" s="1262"/>
      <c r="N124" s="1262"/>
      <c r="O124" s="1262"/>
      <c r="P124" s="1262"/>
      <c r="Q124" s="1262"/>
      <c r="R124" s="1262"/>
      <c r="S124" s="1263"/>
    </row>
    <row r="125" spans="1:19" ht="16.5" customHeight="1" thickBot="1">
      <c r="A125" s="398"/>
      <c r="B125" s="396"/>
      <c r="C125" s="558" t="s">
        <v>4</v>
      </c>
      <c r="D125" s="167"/>
      <c r="E125" s="192" t="s">
        <v>5</v>
      </c>
      <c r="F125" s="193" t="s">
        <v>265</v>
      </c>
      <c r="G125" s="193" t="s">
        <v>7</v>
      </c>
      <c r="H125" s="194" t="s">
        <v>8</v>
      </c>
      <c r="I125" s="536"/>
      <c r="J125" s="546"/>
      <c r="K125" s="547"/>
      <c r="L125" s="547"/>
      <c r="M125" s="547"/>
      <c r="N125" s="547"/>
      <c r="O125" s="547"/>
      <c r="P125" s="547"/>
      <c r="Q125" s="547"/>
      <c r="R125" s="547"/>
      <c r="S125" s="537"/>
    </row>
    <row r="126" spans="1:19" ht="16.5" customHeight="1">
      <c r="A126" s="398"/>
      <c r="B126" s="398"/>
      <c r="C126" s="306" t="s">
        <v>225</v>
      </c>
      <c r="D126" s="307"/>
      <c r="E126" s="173">
        <v>22</v>
      </c>
      <c r="F126" s="112">
        <v>24</v>
      </c>
      <c r="G126" s="309">
        <v>26</v>
      </c>
      <c r="H126" s="174">
        <v>3</v>
      </c>
      <c r="I126" s="172"/>
      <c r="J126" s="549"/>
      <c r="K126" s="124"/>
      <c r="L126" s="124"/>
      <c r="M126" s="124"/>
      <c r="N126" s="124"/>
      <c r="O126" s="124"/>
      <c r="P126" s="124"/>
      <c r="Q126" s="124"/>
      <c r="R126" s="124"/>
      <c r="S126" s="128"/>
    </row>
    <row r="127" spans="1:19" ht="16.5" customHeight="1" hidden="1">
      <c r="A127" s="398"/>
      <c r="B127" s="398"/>
      <c r="C127" s="314" t="s">
        <v>226</v>
      </c>
      <c r="D127" s="307"/>
      <c r="E127" s="173"/>
      <c r="F127" s="112"/>
      <c r="G127" s="309"/>
      <c r="H127" s="174"/>
      <c r="I127" s="141"/>
      <c r="J127" s="127"/>
      <c r="K127" s="114"/>
      <c r="L127" s="114"/>
      <c r="M127" s="114"/>
      <c r="N127" s="114"/>
      <c r="O127" s="114"/>
      <c r="P127" s="114"/>
      <c r="Q127" s="114"/>
      <c r="R127" s="114"/>
      <c r="S127" s="128"/>
    </row>
    <row r="128" spans="1:19" ht="16.5" customHeight="1">
      <c r="A128" s="398"/>
      <c r="B128" s="398"/>
      <c r="C128" s="314">
        <v>81</v>
      </c>
      <c r="D128" s="307"/>
      <c r="E128" s="173">
        <v>17</v>
      </c>
      <c r="F128" s="112">
        <v>18</v>
      </c>
      <c r="G128" s="309">
        <v>19</v>
      </c>
      <c r="H128" s="174">
        <v>0</v>
      </c>
      <c r="I128" s="141"/>
      <c r="J128" s="127"/>
      <c r="K128" s="114"/>
      <c r="L128" s="114"/>
      <c r="M128" s="114"/>
      <c r="N128" s="114"/>
      <c r="O128" s="114"/>
      <c r="P128" s="114"/>
      <c r="Q128" s="114"/>
      <c r="R128" s="114"/>
      <c r="S128" s="128"/>
    </row>
    <row r="129" spans="1:19" ht="16.5" customHeight="1" hidden="1">
      <c r="A129" s="398"/>
      <c r="B129" s="398"/>
      <c r="C129" s="317">
        <v>175</v>
      </c>
      <c r="D129" s="318"/>
      <c r="E129" s="173"/>
      <c r="F129" s="112"/>
      <c r="G129" s="309"/>
      <c r="H129" s="174"/>
      <c r="I129" s="141"/>
      <c r="J129" s="127"/>
      <c r="K129" s="114"/>
      <c r="L129" s="114"/>
      <c r="M129" s="114"/>
      <c r="N129" s="114"/>
      <c r="O129" s="114"/>
      <c r="P129" s="114"/>
      <c r="Q129" s="114"/>
      <c r="R129" s="114"/>
      <c r="S129" s="128"/>
    </row>
    <row r="130" spans="1:19" ht="16.5" customHeight="1" hidden="1">
      <c r="A130" s="398"/>
      <c r="B130" s="398"/>
      <c r="C130" s="317">
        <v>176</v>
      </c>
      <c r="D130" s="318"/>
      <c r="E130" s="173"/>
      <c r="F130" s="112"/>
      <c r="G130" s="309"/>
      <c r="H130" s="174"/>
      <c r="I130" s="141"/>
      <c r="J130" s="127"/>
      <c r="K130" s="114"/>
      <c r="L130" s="114"/>
      <c r="M130" s="114"/>
      <c r="N130" s="114"/>
      <c r="O130" s="114"/>
      <c r="P130" s="114"/>
      <c r="Q130" s="114"/>
      <c r="R130" s="114"/>
      <c r="S130" s="128"/>
    </row>
    <row r="131" spans="1:19" ht="16.5" customHeight="1">
      <c r="A131" s="398"/>
      <c r="B131" s="398"/>
      <c r="C131" s="317" t="s">
        <v>283</v>
      </c>
      <c r="D131" s="318"/>
      <c r="E131" s="173">
        <v>14</v>
      </c>
      <c r="F131" s="112">
        <v>20</v>
      </c>
      <c r="G131" s="309">
        <v>20</v>
      </c>
      <c r="H131" s="174">
        <v>2</v>
      </c>
      <c r="I131" s="141"/>
      <c r="J131" s="127"/>
      <c r="K131" s="114"/>
      <c r="L131" s="114"/>
      <c r="M131" s="114"/>
      <c r="N131" s="114"/>
      <c r="O131" s="114"/>
      <c r="P131" s="114"/>
      <c r="Q131" s="114"/>
      <c r="R131" s="114"/>
      <c r="S131" s="128"/>
    </row>
    <row r="132" spans="1:19" ht="16.5" customHeight="1">
      <c r="A132" s="398"/>
      <c r="B132" s="398"/>
      <c r="C132" s="317">
        <v>201</v>
      </c>
      <c r="D132" s="318"/>
      <c r="E132" s="173">
        <v>2</v>
      </c>
      <c r="F132" s="112">
        <v>2</v>
      </c>
      <c r="G132" s="309">
        <v>2</v>
      </c>
      <c r="H132" s="174">
        <v>0</v>
      </c>
      <c r="I132" s="141"/>
      <c r="J132" s="127"/>
      <c r="K132" s="114"/>
      <c r="L132" s="114"/>
      <c r="M132" s="114"/>
      <c r="N132" s="114"/>
      <c r="O132" s="114"/>
      <c r="P132" s="114"/>
      <c r="Q132" s="114"/>
      <c r="R132" s="114"/>
      <c r="S132" s="128"/>
    </row>
    <row r="133" spans="1:19" ht="16.5" customHeight="1">
      <c r="A133" s="398"/>
      <c r="B133" s="398"/>
      <c r="C133" s="317">
        <v>206</v>
      </c>
      <c r="D133" s="318"/>
      <c r="E133" s="173">
        <v>3</v>
      </c>
      <c r="F133" s="112">
        <v>3</v>
      </c>
      <c r="G133" s="309">
        <v>3</v>
      </c>
      <c r="H133" s="174">
        <v>0</v>
      </c>
      <c r="I133" s="141"/>
      <c r="J133" s="127"/>
      <c r="K133" s="114"/>
      <c r="L133" s="114"/>
      <c r="M133" s="114"/>
      <c r="N133" s="114"/>
      <c r="O133" s="114"/>
      <c r="P133" s="114"/>
      <c r="Q133" s="114"/>
      <c r="R133" s="114"/>
      <c r="S133" s="128"/>
    </row>
    <row r="134" spans="1:19" ht="16.5" customHeight="1" hidden="1">
      <c r="A134" s="398"/>
      <c r="B134" s="398"/>
      <c r="C134" s="317"/>
      <c r="D134" s="318"/>
      <c r="E134" s="173"/>
      <c r="F134" s="112"/>
      <c r="G134" s="309"/>
      <c r="H134" s="174"/>
      <c r="I134" s="141"/>
      <c r="J134" s="127"/>
      <c r="K134" s="114"/>
      <c r="L134" s="114"/>
      <c r="M134" s="114"/>
      <c r="N134" s="114"/>
      <c r="O134" s="114"/>
      <c r="P134" s="114"/>
      <c r="Q134" s="114"/>
      <c r="R134" s="114"/>
      <c r="S134" s="128"/>
    </row>
    <row r="135" spans="1:19" ht="16.5" customHeight="1">
      <c r="A135" s="398"/>
      <c r="B135" s="398"/>
      <c r="C135" s="317">
        <v>251</v>
      </c>
      <c r="D135" s="318"/>
      <c r="E135" s="173">
        <v>8</v>
      </c>
      <c r="F135" s="112">
        <v>8</v>
      </c>
      <c r="G135" s="309">
        <v>8</v>
      </c>
      <c r="H135" s="174">
        <v>0</v>
      </c>
      <c r="I135" s="141"/>
      <c r="J135" s="127"/>
      <c r="K135" s="114"/>
      <c r="L135" s="114"/>
      <c r="M135" s="114"/>
      <c r="N135" s="114"/>
      <c r="O135" s="114"/>
      <c r="P135" s="114"/>
      <c r="Q135" s="114"/>
      <c r="R135" s="114"/>
      <c r="S135" s="128"/>
    </row>
    <row r="136" spans="1:19" ht="16.5" customHeight="1">
      <c r="A136" s="398"/>
      <c r="B136" s="398"/>
      <c r="C136" s="317">
        <v>252</v>
      </c>
      <c r="D136" s="318"/>
      <c r="E136" s="173">
        <v>2</v>
      </c>
      <c r="F136" s="112">
        <v>2</v>
      </c>
      <c r="G136" s="309">
        <v>2</v>
      </c>
      <c r="H136" s="174">
        <v>0</v>
      </c>
      <c r="I136" s="141"/>
      <c r="J136" s="127"/>
      <c r="K136" s="114"/>
      <c r="L136" s="114"/>
      <c r="M136" s="114"/>
      <c r="N136" s="114"/>
      <c r="O136" s="114"/>
      <c r="P136" s="114"/>
      <c r="Q136" s="114"/>
      <c r="R136" s="114"/>
      <c r="S136" s="128"/>
    </row>
    <row r="137" spans="1:19" ht="16.5" customHeight="1">
      <c r="A137" s="398"/>
      <c r="B137" s="398"/>
      <c r="C137" s="317">
        <v>255</v>
      </c>
      <c r="D137" s="318"/>
      <c r="E137" s="173">
        <v>2</v>
      </c>
      <c r="F137" s="112">
        <v>2</v>
      </c>
      <c r="G137" s="309">
        <v>2</v>
      </c>
      <c r="H137" s="174">
        <v>0</v>
      </c>
      <c r="I137" s="141"/>
      <c r="J137" s="127"/>
      <c r="K137" s="114"/>
      <c r="L137" s="114"/>
      <c r="M137" s="114"/>
      <c r="N137" s="114"/>
      <c r="O137" s="114"/>
      <c r="P137" s="114"/>
      <c r="Q137" s="114"/>
      <c r="R137" s="114"/>
      <c r="S137" s="128"/>
    </row>
    <row r="138" spans="1:19" ht="16.5" customHeight="1" hidden="1">
      <c r="A138" s="398"/>
      <c r="B138" s="398"/>
      <c r="C138" s="317">
        <v>260</v>
      </c>
      <c r="D138" s="318"/>
      <c r="E138" s="173">
        <v>0</v>
      </c>
      <c r="F138" s="112">
        <v>0</v>
      </c>
      <c r="G138" s="309">
        <v>0</v>
      </c>
      <c r="H138" s="174">
        <v>0</v>
      </c>
      <c r="I138" s="141"/>
      <c r="J138" s="127"/>
      <c r="K138" s="114"/>
      <c r="L138" s="114"/>
      <c r="M138" s="114"/>
      <c r="N138" s="114"/>
      <c r="O138" s="114"/>
      <c r="P138" s="114"/>
      <c r="Q138" s="114"/>
      <c r="R138" s="114"/>
      <c r="S138" s="128"/>
    </row>
    <row r="139" spans="1:19" ht="16.5" customHeight="1" hidden="1">
      <c r="A139" s="398"/>
      <c r="B139" s="398"/>
      <c r="C139" s="317">
        <v>267</v>
      </c>
      <c r="D139" s="318"/>
      <c r="E139" s="173">
        <v>0</v>
      </c>
      <c r="F139" s="112">
        <v>0</v>
      </c>
      <c r="G139" s="309">
        <v>0</v>
      </c>
      <c r="H139" s="174">
        <v>0</v>
      </c>
      <c r="I139" s="141"/>
      <c r="J139" s="127"/>
      <c r="K139" s="114"/>
      <c r="L139" s="114"/>
      <c r="M139" s="114"/>
      <c r="N139" s="114"/>
      <c r="O139" s="114"/>
      <c r="P139" s="114"/>
      <c r="Q139" s="114"/>
      <c r="R139" s="114"/>
      <c r="S139" s="128"/>
    </row>
    <row r="140" spans="1:19" ht="16.5" customHeight="1">
      <c r="A140" s="398"/>
      <c r="B140" s="398"/>
      <c r="C140" s="317">
        <v>485</v>
      </c>
      <c r="D140" s="318"/>
      <c r="E140" s="173">
        <v>5</v>
      </c>
      <c r="F140" s="112">
        <v>5</v>
      </c>
      <c r="G140" s="309">
        <v>5</v>
      </c>
      <c r="H140" s="174">
        <v>0</v>
      </c>
      <c r="I140" s="141"/>
      <c r="J140" s="127"/>
      <c r="K140" s="114"/>
      <c r="L140" s="114"/>
      <c r="M140" s="114"/>
      <c r="N140" s="114"/>
      <c r="O140" s="114"/>
      <c r="P140" s="114"/>
      <c r="Q140" s="114"/>
      <c r="R140" s="114"/>
      <c r="S140" s="128"/>
    </row>
    <row r="141" spans="1:19" ht="16.5" customHeight="1" hidden="1">
      <c r="A141" s="398"/>
      <c r="B141" s="398"/>
      <c r="C141" s="317"/>
      <c r="D141" s="318"/>
      <c r="E141" s="173"/>
      <c r="F141" s="112"/>
      <c r="G141" s="309"/>
      <c r="H141" s="174"/>
      <c r="I141" s="141"/>
      <c r="J141" s="127"/>
      <c r="K141" s="114"/>
      <c r="L141" s="114"/>
      <c r="M141" s="114"/>
      <c r="N141" s="114"/>
      <c r="O141" s="114"/>
      <c r="P141" s="114"/>
      <c r="Q141" s="114"/>
      <c r="R141" s="114"/>
      <c r="S141" s="128"/>
    </row>
    <row r="142" spans="1:19" ht="16.5" customHeight="1" hidden="1">
      <c r="A142" s="398"/>
      <c r="B142" s="398"/>
      <c r="C142" s="317">
        <v>620</v>
      </c>
      <c r="D142" s="318"/>
      <c r="E142" s="173">
        <v>0</v>
      </c>
      <c r="F142" s="112">
        <v>0</v>
      </c>
      <c r="G142" s="309">
        <v>0</v>
      </c>
      <c r="H142" s="174">
        <v>0</v>
      </c>
      <c r="I142" s="141"/>
      <c r="J142" s="127"/>
      <c r="K142" s="114"/>
      <c r="L142" s="114"/>
      <c r="M142" s="114"/>
      <c r="N142" s="114"/>
      <c r="O142" s="114"/>
      <c r="P142" s="114"/>
      <c r="Q142" s="114"/>
      <c r="R142" s="114"/>
      <c r="S142" s="128"/>
    </row>
    <row r="143" spans="1:19" ht="16.5" customHeight="1">
      <c r="A143" s="398"/>
      <c r="B143" s="398"/>
      <c r="C143" s="317">
        <v>686</v>
      </c>
      <c r="D143" s="318"/>
      <c r="E143" s="159">
        <v>2</v>
      </c>
      <c r="F143" s="112">
        <v>2</v>
      </c>
      <c r="G143" s="309">
        <v>2</v>
      </c>
      <c r="H143" s="140">
        <v>0</v>
      </c>
      <c r="I143" s="141"/>
      <c r="J143" s="127"/>
      <c r="K143" s="114"/>
      <c r="L143" s="114"/>
      <c r="M143" s="114"/>
      <c r="N143" s="114"/>
      <c r="O143" s="114"/>
      <c r="P143" s="114"/>
      <c r="Q143" s="114"/>
      <c r="R143" s="114"/>
      <c r="S143" s="128"/>
    </row>
    <row r="144" spans="1:19" ht="16.5" customHeight="1" hidden="1">
      <c r="A144" s="398"/>
      <c r="B144" s="398"/>
      <c r="C144" s="317"/>
      <c r="D144" s="318"/>
      <c r="E144" s="159"/>
      <c r="F144" s="112"/>
      <c r="G144" s="112"/>
      <c r="H144" s="140"/>
      <c r="I144" s="141"/>
      <c r="J144" s="127"/>
      <c r="K144" s="114"/>
      <c r="L144" s="114"/>
      <c r="M144" s="114"/>
      <c r="N144" s="114"/>
      <c r="O144" s="114"/>
      <c r="P144" s="114"/>
      <c r="Q144" s="114"/>
      <c r="R144" s="114"/>
      <c r="S144" s="128"/>
    </row>
    <row r="145" spans="1:19" ht="16.5" customHeight="1" hidden="1">
      <c r="A145" s="398"/>
      <c r="B145" s="398"/>
      <c r="C145" s="317"/>
      <c r="D145" s="318"/>
      <c r="E145" s="159"/>
      <c r="F145" s="112"/>
      <c r="G145" s="112"/>
      <c r="H145" s="140"/>
      <c r="I145" s="141"/>
      <c r="J145" s="127"/>
      <c r="K145" s="114"/>
      <c r="L145" s="114"/>
      <c r="M145" s="114"/>
      <c r="N145" s="114"/>
      <c r="O145" s="114"/>
      <c r="P145" s="114"/>
      <c r="Q145" s="114"/>
      <c r="R145" s="114"/>
      <c r="S145" s="128"/>
    </row>
    <row r="146" spans="1:19" ht="16.5" customHeight="1" hidden="1">
      <c r="A146" s="398"/>
      <c r="B146" s="398"/>
      <c r="C146" s="317"/>
      <c r="D146" s="318"/>
      <c r="E146" s="159"/>
      <c r="F146" s="112"/>
      <c r="G146" s="112"/>
      <c r="H146" s="140"/>
      <c r="I146" s="122"/>
      <c r="J146" s="127"/>
      <c r="K146" s="114"/>
      <c r="L146" s="114"/>
      <c r="M146" s="114"/>
      <c r="N146" s="114"/>
      <c r="O146" s="114"/>
      <c r="P146" s="114"/>
      <c r="Q146" s="114"/>
      <c r="R146" s="114"/>
      <c r="S146" s="128"/>
    </row>
    <row r="147" spans="1:19" ht="16.5" customHeight="1" thickBot="1">
      <c r="A147" s="398"/>
      <c r="B147" s="398"/>
      <c r="C147" s="320"/>
      <c r="D147" s="321"/>
      <c r="E147" s="185"/>
      <c r="F147" s="197"/>
      <c r="G147" s="197"/>
      <c r="H147" s="147"/>
      <c r="I147" s="122"/>
      <c r="J147" s="127"/>
      <c r="K147" s="114"/>
      <c r="L147" s="114"/>
      <c r="M147" s="114"/>
      <c r="N147" s="114"/>
      <c r="O147" s="114"/>
      <c r="P147" s="114"/>
      <c r="Q147" s="114"/>
      <c r="R147" s="114"/>
      <c r="S147" s="128"/>
    </row>
    <row r="148" spans="1:19" ht="16.5" customHeight="1">
      <c r="A148" s="398"/>
      <c r="B148" s="396" t="s">
        <v>9</v>
      </c>
      <c r="C148" s="123"/>
      <c r="D148" s="124" t="s">
        <v>12</v>
      </c>
      <c r="E148" s="156">
        <f>SUM(E126:E147)</f>
        <v>77</v>
      </c>
      <c r="F148" s="157">
        <f>SUM(F126:F147)</f>
        <v>86</v>
      </c>
      <c r="G148" s="157">
        <f>SUM(G126:G147)+G162</f>
        <v>94</v>
      </c>
      <c r="H148" s="158">
        <v>5</v>
      </c>
      <c r="I148" s="113"/>
      <c r="J148" s="127"/>
      <c r="K148" s="114"/>
      <c r="L148" s="114"/>
      <c r="M148" s="114"/>
      <c r="N148" s="114"/>
      <c r="O148" s="114"/>
      <c r="P148" s="114"/>
      <c r="Q148" s="114"/>
      <c r="R148" s="114"/>
      <c r="S148" s="128"/>
    </row>
    <row r="149" spans="1:19" ht="16.5" customHeight="1">
      <c r="A149" s="398"/>
      <c r="B149" s="396" t="s">
        <v>10</v>
      </c>
      <c r="C149" s="123"/>
      <c r="D149" s="124"/>
      <c r="E149" s="1067">
        <f>E150-E148</f>
        <v>119</v>
      </c>
      <c r="F149" s="112">
        <f>F150-F148</f>
        <v>110</v>
      </c>
      <c r="G149" s="139">
        <f>G150-G148</f>
        <v>102</v>
      </c>
      <c r="H149" s="139"/>
      <c r="I149" s="114"/>
      <c r="J149" s="127"/>
      <c r="K149" s="114"/>
      <c r="L149" s="114"/>
      <c r="M149" s="114"/>
      <c r="N149" s="114"/>
      <c r="O149" s="114"/>
      <c r="P149" s="114"/>
      <c r="Q149" s="114"/>
      <c r="R149" s="114"/>
      <c r="S149" s="128"/>
    </row>
    <row r="150" spans="1:19" ht="16.5" customHeight="1" thickBot="1">
      <c r="A150" s="398"/>
      <c r="B150" s="396" t="s">
        <v>11</v>
      </c>
      <c r="C150" s="123"/>
      <c r="D150" s="124"/>
      <c r="E150" s="129">
        <v>196</v>
      </c>
      <c r="F150" s="130">
        <v>196</v>
      </c>
      <c r="G150" s="1078">
        <v>196</v>
      </c>
      <c r="H150" s="130"/>
      <c r="I150" s="130"/>
      <c r="J150" s="127"/>
      <c r="K150" s="114"/>
      <c r="L150" s="114"/>
      <c r="M150" s="114"/>
      <c r="N150" s="114"/>
      <c r="O150" s="114"/>
      <c r="P150" s="114"/>
      <c r="Q150" s="114"/>
      <c r="R150" s="114"/>
      <c r="S150" s="128"/>
    </row>
    <row r="151" spans="1:19" ht="16.5" customHeight="1" thickBot="1">
      <c r="A151" s="398"/>
      <c r="B151" s="396" t="s">
        <v>26</v>
      </c>
      <c r="C151" s="177"/>
      <c r="D151" s="114"/>
      <c r="E151" s="114"/>
      <c r="F151" s="114"/>
      <c r="G151" s="114"/>
      <c r="H151" s="114"/>
      <c r="I151" s="114"/>
      <c r="J151" s="568"/>
      <c r="K151" s="539"/>
      <c r="L151" s="539"/>
      <c r="M151" s="539"/>
      <c r="N151" s="539"/>
      <c r="O151" s="539"/>
      <c r="P151" s="539"/>
      <c r="Q151" s="539"/>
      <c r="R151" s="539"/>
      <c r="S151" s="542"/>
    </row>
    <row r="152" spans="1:19" ht="16.5" customHeight="1">
      <c r="A152" s="398"/>
      <c r="B152" s="398"/>
      <c r="C152" s="177"/>
      <c r="D152" s="114"/>
      <c r="E152" s="114"/>
      <c r="F152" s="114"/>
      <c r="G152" s="114"/>
      <c r="H152" s="114"/>
      <c r="I152" s="114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</row>
    <row r="153" spans="1:19" ht="16.5" customHeight="1">
      <c r="A153" s="398"/>
      <c r="B153" s="396"/>
      <c r="C153" s="177"/>
      <c r="D153" s="114"/>
      <c r="E153" s="114"/>
      <c r="F153" s="114"/>
      <c r="G153" s="114"/>
      <c r="H153" s="114"/>
      <c r="I153" s="114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</row>
    <row r="154" spans="1:19" ht="16.5" customHeight="1" thickBot="1">
      <c r="A154" s="398"/>
      <c r="B154" s="396" t="s">
        <v>310</v>
      </c>
      <c r="C154" s="177"/>
      <c r="D154" s="114"/>
      <c r="E154" s="114"/>
      <c r="F154" s="114"/>
      <c r="G154" s="114"/>
      <c r="H154" s="114"/>
      <c r="I154" s="114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</row>
    <row r="155" spans="1:19" ht="16.5" customHeight="1" thickBot="1">
      <c r="A155" s="398"/>
      <c r="B155" s="396"/>
      <c r="C155" s="1264" t="s">
        <v>228</v>
      </c>
      <c r="D155" s="1265"/>
      <c r="E155" s="1265"/>
      <c r="F155" s="1265"/>
      <c r="G155" s="1265"/>
      <c r="H155" s="1265"/>
      <c r="I155" s="1265"/>
      <c r="J155" s="1265"/>
      <c r="K155" s="1265"/>
      <c r="L155" s="1265"/>
      <c r="M155" s="1265"/>
      <c r="N155" s="1265"/>
      <c r="O155" s="1265"/>
      <c r="P155" s="1265"/>
      <c r="Q155" s="1265"/>
      <c r="R155" s="1265"/>
      <c r="S155" s="1266"/>
    </row>
    <row r="156" spans="1:19" ht="16.5" customHeight="1" thickBot="1">
      <c r="A156" s="398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</row>
    <row r="157" spans="1:19" ht="16.5" customHeight="1" thickBot="1">
      <c r="A157" s="398"/>
      <c r="B157" s="403"/>
      <c r="C157" s="533"/>
      <c r="D157" s="118"/>
      <c r="E157" s="1267" t="s">
        <v>3</v>
      </c>
      <c r="F157" s="1268"/>
      <c r="G157" s="1268"/>
      <c r="H157" s="1269"/>
      <c r="I157" s="113"/>
      <c r="J157" s="1261"/>
      <c r="K157" s="1262"/>
      <c r="L157" s="1262"/>
      <c r="M157" s="1262"/>
      <c r="N157" s="1262"/>
      <c r="O157" s="1262"/>
      <c r="P157" s="1262"/>
      <c r="Q157" s="1262"/>
      <c r="R157" s="1262"/>
      <c r="S157" s="1263"/>
    </row>
    <row r="158" spans="1:19" ht="16.5" customHeight="1" thickBot="1">
      <c r="A158" s="398"/>
      <c r="B158" s="396"/>
      <c r="C158" s="558" t="s">
        <v>4</v>
      </c>
      <c r="D158" s="167"/>
      <c r="E158" s="168" t="s">
        <v>5</v>
      </c>
      <c r="F158" s="169" t="s">
        <v>6</v>
      </c>
      <c r="G158" s="169" t="s">
        <v>7</v>
      </c>
      <c r="H158" s="170" t="s">
        <v>8</v>
      </c>
      <c r="I158" s="536"/>
      <c r="J158" s="546"/>
      <c r="K158" s="547"/>
      <c r="L158" s="547"/>
      <c r="M158" s="547"/>
      <c r="N158" s="547"/>
      <c r="O158" s="547"/>
      <c r="P158" s="547"/>
      <c r="Q158" s="547"/>
      <c r="R158" s="547"/>
      <c r="S158" s="537"/>
    </row>
    <row r="159" spans="1:19" ht="16.5" customHeight="1">
      <c r="A159" s="398"/>
      <c r="B159" s="398"/>
      <c r="C159" s="351" t="s">
        <v>191</v>
      </c>
      <c r="D159" s="352" t="s">
        <v>227</v>
      </c>
      <c r="E159" s="156"/>
      <c r="F159" s="157"/>
      <c r="G159" s="157">
        <v>2</v>
      </c>
      <c r="H159" s="158">
        <v>0</v>
      </c>
      <c r="I159" s="172"/>
      <c r="J159" s="549"/>
      <c r="K159" s="124"/>
      <c r="L159" s="124"/>
      <c r="M159" s="124"/>
      <c r="N159" s="124"/>
      <c r="O159" s="124"/>
      <c r="P159" s="124"/>
      <c r="Q159" s="124"/>
      <c r="R159" s="124"/>
      <c r="S159" s="128"/>
    </row>
    <row r="160" spans="1:19" ht="16.5" customHeight="1" thickBot="1">
      <c r="A160" s="398"/>
      <c r="B160" s="398"/>
      <c r="C160" s="356" t="s">
        <v>270</v>
      </c>
      <c r="D160" s="357" t="s">
        <v>146</v>
      </c>
      <c r="E160" s="185">
        <v>0</v>
      </c>
      <c r="F160" s="146"/>
      <c r="G160" s="146">
        <v>3</v>
      </c>
      <c r="H160" s="147">
        <v>0</v>
      </c>
      <c r="I160" s="141"/>
      <c r="J160" s="127"/>
      <c r="K160" s="114"/>
      <c r="L160" s="114"/>
      <c r="M160" s="114"/>
      <c r="N160" s="114"/>
      <c r="O160" s="114"/>
      <c r="P160" s="114"/>
      <c r="Q160" s="114"/>
      <c r="R160" s="114"/>
      <c r="S160" s="128"/>
    </row>
    <row r="161" spans="1:19" ht="16.5" customHeight="1" hidden="1">
      <c r="A161" s="398"/>
      <c r="B161" s="398"/>
      <c r="C161" s="177"/>
      <c r="D161" s="124"/>
      <c r="E161" s="127">
        <v>0</v>
      </c>
      <c r="F161" s="114"/>
      <c r="G161" s="114"/>
      <c r="H161" s="128">
        <v>0</v>
      </c>
      <c r="I161" s="141"/>
      <c r="J161" s="127"/>
      <c r="K161" s="114"/>
      <c r="L161" s="114"/>
      <c r="M161" s="114"/>
      <c r="N161" s="114"/>
      <c r="O161" s="114"/>
      <c r="P161" s="114"/>
      <c r="Q161" s="114"/>
      <c r="R161" s="114"/>
      <c r="S161" s="128"/>
    </row>
    <row r="162" spans="1:19" ht="16.5" customHeight="1" thickBot="1">
      <c r="A162" s="398"/>
      <c r="B162" s="186" t="s">
        <v>11</v>
      </c>
      <c r="C162" s="177"/>
      <c r="D162" s="124"/>
      <c r="E162" s="129">
        <f>SUM(E159:E160)</f>
        <v>0</v>
      </c>
      <c r="F162" s="130">
        <f>SUM(F159:F160)</f>
        <v>0</v>
      </c>
      <c r="G162" s="130">
        <f>SUM(G159:G161)</f>
        <v>5</v>
      </c>
      <c r="H162" s="131">
        <v>0</v>
      </c>
      <c r="I162" s="141"/>
      <c r="J162" s="127"/>
      <c r="K162" s="114"/>
      <c r="L162" s="114"/>
      <c r="M162" s="114"/>
      <c r="N162" s="114"/>
      <c r="O162" s="114"/>
      <c r="P162" s="114"/>
      <c r="Q162" s="114"/>
      <c r="R162" s="114"/>
      <c r="S162" s="128"/>
    </row>
    <row r="163" spans="1:19" ht="16.5" customHeight="1">
      <c r="A163" s="398"/>
      <c r="B163" s="186"/>
      <c r="C163" s="177"/>
      <c r="D163" s="124"/>
      <c r="E163" s="114"/>
      <c r="F163" s="114"/>
      <c r="G163" s="114"/>
      <c r="H163" s="114"/>
      <c r="I163" s="114"/>
      <c r="J163" s="127"/>
      <c r="K163" s="114"/>
      <c r="L163" s="114"/>
      <c r="M163" s="114"/>
      <c r="N163" s="114"/>
      <c r="O163" s="114"/>
      <c r="P163" s="114"/>
      <c r="Q163" s="114"/>
      <c r="R163" s="114"/>
      <c r="S163" s="128"/>
    </row>
    <row r="164" spans="1:19" ht="16.5" customHeight="1" thickBot="1">
      <c r="A164" s="398"/>
      <c r="B164" s="186"/>
      <c r="C164" s="177"/>
      <c r="D164" s="124"/>
      <c r="E164" s="114"/>
      <c r="F164" s="114"/>
      <c r="G164" s="114"/>
      <c r="H164" s="114"/>
      <c r="I164" s="114"/>
      <c r="J164" s="129"/>
      <c r="K164" s="130"/>
      <c r="L164" s="130"/>
      <c r="M164" s="130"/>
      <c r="N164" s="130"/>
      <c r="O164" s="130"/>
      <c r="P164" s="130"/>
      <c r="Q164" s="130"/>
      <c r="R164" s="130"/>
      <c r="S164" s="131"/>
    </row>
    <row r="165" spans="1:21" ht="16.5" customHeight="1" thickBot="1">
      <c r="A165" s="398"/>
      <c r="B165" s="293" t="s">
        <v>349</v>
      </c>
      <c r="C165" s="290"/>
      <c r="D165" s="291"/>
      <c r="E165" s="291"/>
      <c r="F165" s="291"/>
      <c r="G165" s="291"/>
      <c r="H165" s="291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</row>
    <row r="166" spans="1:21" ht="16.5" customHeight="1">
      <c r="A166" s="398"/>
      <c r="B166" s="289"/>
      <c r="C166" s="938"/>
      <c r="D166" s="955"/>
      <c r="E166" s="1230" t="s">
        <v>3</v>
      </c>
      <c r="F166" s="1206"/>
      <c r="G166" s="1206"/>
      <c r="H166" s="1207"/>
      <c r="I166" s="939"/>
      <c r="J166" s="1168"/>
      <c r="K166" s="939"/>
      <c r="L166" s="939"/>
      <c r="M166" s="939"/>
      <c r="N166" s="939"/>
      <c r="O166" s="939"/>
      <c r="P166" s="939"/>
      <c r="Q166" s="939"/>
      <c r="R166" s="939"/>
      <c r="S166" s="1169"/>
      <c r="T166" s="939"/>
      <c r="U166" s="1169"/>
    </row>
    <row r="167" spans="1:21" ht="16.5" customHeight="1" thickBot="1">
      <c r="A167" s="398"/>
      <c r="B167" s="293"/>
      <c r="C167" s="969" t="s">
        <v>4</v>
      </c>
      <c r="D167" s="970"/>
      <c r="E167" s="972" t="s">
        <v>5</v>
      </c>
      <c r="F167" s="973" t="s">
        <v>6</v>
      </c>
      <c r="G167" s="973" t="s">
        <v>7</v>
      </c>
      <c r="H167" s="974" t="s">
        <v>8</v>
      </c>
      <c r="I167" s="971" t="s">
        <v>125</v>
      </c>
      <c r="J167" s="1173"/>
      <c r="K167" s="772"/>
      <c r="L167" s="772"/>
      <c r="M167" s="772"/>
      <c r="N167" s="772"/>
      <c r="O167" s="772"/>
      <c r="P167" s="772"/>
      <c r="Q167" s="772"/>
      <c r="R167" s="772"/>
      <c r="S167" s="1174"/>
      <c r="T167" s="772"/>
      <c r="U167" s="1174"/>
    </row>
    <row r="168" spans="1:21" ht="16.5" customHeight="1" thickBot="1">
      <c r="A168" s="398"/>
      <c r="B168" s="293"/>
      <c r="C168" s="941">
        <v>751</v>
      </c>
      <c r="D168" s="307"/>
      <c r="E168" s="967">
        <v>5</v>
      </c>
      <c r="F168" s="689">
        <v>5</v>
      </c>
      <c r="G168" s="689">
        <v>5</v>
      </c>
      <c r="H168" s="968">
        <v>0</v>
      </c>
      <c r="I168" s="375"/>
      <c r="J168" s="1156"/>
      <c r="K168" s="338"/>
      <c r="L168" s="338"/>
      <c r="M168" s="338"/>
      <c r="N168" s="338"/>
      <c r="O168" s="338"/>
      <c r="P168" s="338"/>
      <c r="Q168" s="338"/>
      <c r="R168" s="338"/>
      <c r="S168" s="965"/>
      <c r="T168" s="338"/>
      <c r="U168" s="965"/>
    </row>
    <row r="169" spans="1:21" ht="16.5" customHeight="1" hidden="1">
      <c r="A169" s="398"/>
      <c r="B169" s="293"/>
      <c r="C169" s="941"/>
      <c r="D169" s="307"/>
      <c r="E169" s="956"/>
      <c r="F169" s="309"/>
      <c r="G169" s="309"/>
      <c r="H169" s="940">
        <v>0</v>
      </c>
      <c r="I169" s="375"/>
      <c r="J169" s="1156"/>
      <c r="K169" s="338"/>
      <c r="L169" s="338"/>
      <c r="M169" s="338"/>
      <c r="N169" s="338"/>
      <c r="O169" s="338"/>
      <c r="P169" s="338"/>
      <c r="Q169" s="338"/>
      <c r="R169" s="338"/>
      <c r="S169" s="965"/>
      <c r="T169" s="338"/>
      <c r="U169" s="965"/>
    </row>
    <row r="170" spans="1:21" ht="16.5" customHeight="1" hidden="1" thickBot="1">
      <c r="A170" s="398"/>
      <c r="B170" s="293"/>
      <c r="C170" s="942"/>
      <c r="D170" s="318"/>
      <c r="E170" s="956"/>
      <c r="F170" s="309"/>
      <c r="G170" s="309"/>
      <c r="H170" s="940">
        <v>0</v>
      </c>
      <c r="I170" s="375"/>
      <c r="J170" s="1156"/>
      <c r="K170" s="338"/>
      <c r="L170" s="338"/>
      <c r="M170" s="338"/>
      <c r="N170" s="338"/>
      <c r="O170" s="338"/>
      <c r="P170" s="338"/>
      <c r="Q170" s="338"/>
      <c r="R170" s="338"/>
      <c r="S170" s="965"/>
      <c r="T170" s="338"/>
      <c r="U170" s="965"/>
    </row>
    <row r="171" spans="1:21" ht="16.5" customHeight="1" thickBot="1">
      <c r="A171" s="398"/>
      <c r="B171" s="370"/>
      <c r="C171" s="943"/>
      <c r="D171" s="944"/>
      <c r="E171" s="957"/>
      <c r="F171" s="945"/>
      <c r="G171" s="945"/>
      <c r="H171" s="958"/>
      <c r="I171" s="959"/>
      <c r="J171" s="1156"/>
      <c r="K171" s="338"/>
      <c r="L171" s="338"/>
      <c r="M171" s="338"/>
      <c r="N171" s="338"/>
      <c r="O171" s="338"/>
      <c r="P171" s="338"/>
      <c r="Q171" s="338"/>
      <c r="R171" s="338"/>
      <c r="S171" s="1174"/>
      <c r="T171" s="338"/>
      <c r="U171" s="1174"/>
    </row>
    <row r="172" spans="1:21" ht="16.5" customHeight="1">
      <c r="A172" s="398"/>
      <c r="B172" s="378" t="s">
        <v>9</v>
      </c>
      <c r="C172" s="327"/>
      <c r="D172" s="328"/>
      <c r="E172" s="947">
        <f>SUM(E168:E171)</f>
        <v>5</v>
      </c>
      <c r="F172" s="948">
        <f>SUM(F168:F171)</f>
        <v>5</v>
      </c>
      <c r="G172" s="948">
        <f>SUM(G168:G171)</f>
        <v>5</v>
      </c>
      <c r="H172" s="964">
        <f>SUM(H168:H171)</f>
        <v>0</v>
      </c>
      <c r="I172" s="949"/>
      <c r="J172" s="1156"/>
      <c r="K172" s="338"/>
      <c r="L172" s="338"/>
      <c r="M172" s="338"/>
      <c r="N172" s="338"/>
      <c r="O172" s="338"/>
      <c r="P172" s="338"/>
      <c r="Q172" s="338"/>
      <c r="R172" s="338"/>
      <c r="S172" s="1175"/>
      <c r="T172" s="338"/>
      <c r="U172" s="1175"/>
    </row>
    <row r="173" spans="1:21" ht="16.5" customHeight="1">
      <c r="A173" s="398"/>
      <c r="B173" s="378" t="s">
        <v>10</v>
      </c>
      <c r="C173" s="379"/>
      <c r="D173" s="328"/>
      <c r="E173" s="951">
        <f>+E174-E172</f>
        <v>10</v>
      </c>
      <c r="F173" s="336">
        <f>+F174-F172</f>
        <v>10</v>
      </c>
      <c r="G173" s="336">
        <f>+G174-G172</f>
        <v>10</v>
      </c>
      <c r="H173" s="965"/>
      <c r="I173" s="338"/>
      <c r="J173" s="1156"/>
      <c r="K173" s="338"/>
      <c r="L173" s="338"/>
      <c r="M173" s="338"/>
      <c r="N173" s="338"/>
      <c r="O173" s="338"/>
      <c r="P173" s="338"/>
      <c r="Q173" s="338"/>
      <c r="R173" s="338"/>
      <c r="S173" s="1175"/>
      <c r="T173" s="338"/>
      <c r="U173" s="1175"/>
    </row>
    <row r="174" spans="1:21" ht="16.5" customHeight="1" thickBot="1">
      <c r="A174" s="398"/>
      <c r="B174" s="378" t="s">
        <v>11</v>
      </c>
      <c r="C174" s="379"/>
      <c r="D174" s="328"/>
      <c r="E174" s="952">
        <v>15</v>
      </c>
      <c r="F174" s="953">
        <v>15</v>
      </c>
      <c r="G174" s="953">
        <v>15</v>
      </c>
      <c r="H174" s="966"/>
      <c r="I174" s="954"/>
      <c r="J174" s="1049"/>
      <c r="K174" s="954"/>
      <c r="L174" s="954"/>
      <c r="M174" s="954"/>
      <c r="N174" s="954"/>
      <c r="O174" s="954"/>
      <c r="P174" s="954"/>
      <c r="Q174" s="954"/>
      <c r="R174" s="954"/>
      <c r="S174" s="1176"/>
      <c r="T174" s="954"/>
      <c r="U174" s="1176"/>
    </row>
    <row r="175" spans="1:21" ht="16.5" customHeight="1" hidden="1">
      <c r="A175" s="398"/>
      <c r="B175" s="382" t="s">
        <v>26</v>
      </c>
      <c r="C175" s="327"/>
      <c r="D175" s="328"/>
      <c r="E175" s="336"/>
      <c r="F175" s="615"/>
      <c r="G175" s="336"/>
      <c r="H175" s="336"/>
      <c r="I175" s="338"/>
      <c r="J175" s="384"/>
      <c r="K175" s="384"/>
      <c r="L175" s="384"/>
      <c r="M175" s="384"/>
      <c r="N175" s="384"/>
      <c r="O175" s="345" t="e">
        <f>O173/O174</f>
        <v>#DIV/0!</v>
      </c>
      <c r="P175" s="384"/>
      <c r="Q175" s="384"/>
      <c r="R175" s="384"/>
      <c r="S175" s="384"/>
      <c r="T175" s="384"/>
      <c r="U175" s="624" t="e">
        <f>ROUNDUP(U173/U172,1)</f>
        <v>#DIV/0!</v>
      </c>
    </row>
    <row r="176" spans="1:19" ht="16.5" customHeight="1" hidden="1">
      <c r="A176" s="398"/>
      <c r="B176" s="398"/>
      <c r="C176" s="164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</row>
    <row r="177" spans="1:19" ht="16.5" customHeight="1">
      <c r="A177" s="403"/>
      <c r="B177" s="403"/>
      <c r="C177" s="164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</row>
    <row r="178" spans="1:19" ht="16.5" customHeight="1" thickBot="1">
      <c r="A178" s="403"/>
      <c r="B178" s="554" t="s">
        <v>382</v>
      </c>
      <c r="C178" s="123"/>
      <c r="D178" s="124"/>
      <c r="E178" s="114"/>
      <c r="F178" s="114"/>
      <c r="G178" s="114"/>
      <c r="H178" s="114"/>
      <c r="I178" s="114"/>
      <c r="J178" s="137"/>
      <c r="K178" s="138"/>
      <c r="L178" s="138"/>
      <c r="M178" s="138"/>
      <c r="N178" s="138"/>
      <c r="O178" s="138"/>
      <c r="P178" s="138"/>
      <c r="Q178" s="138"/>
      <c r="R178" s="138"/>
      <c r="S178" s="138"/>
    </row>
    <row r="179" spans="1:19" ht="16.5" customHeight="1" thickBot="1">
      <c r="A179" s="403"/>
      <c r="B179" s="554"/>
      <c r="C179" s="123"/>
      <c r="D179" s="124"/>
      <c r="E179" s="1270" t="s">
        <v>147</v>
      </c>
      <c r="F179" s="1271"/>
      <c r="G179" s="1271"/>
      <c r="H179" s="1272"/>
      <c r="I179" s="114"/>
      <c r="J179" s="1261"/>
      <c r="K179" s="1262"/>
      <c r="L179" s="1262"/>
      <c r="M179" s="1262"/>
      <c r="N179" s="1262"/>
      <c r="O179" s="1262"/>
      <c r="P179" s="1262"/>
      <c r="Q179" s="1262"/>
      <c r="R179" s="1262"/>
      <c r="S179" s="1263"/>
    </row>
    <row r="180" spans="1:19" ht="16.5" customHeight="1" thickBot="1">
      <c r="A180" s="403"/>
      <c r="B180" s="554"/>
      <c r="C180" s="114"/>
      <c r="D180" s="114"/>
      <c r="E180" s="192" t="s">
        <v>5</v>
      </c>
      <c r="F180" s="193" t="s">
        <v>6</v>
      </c>
      <c r="G180" s="193" t="s">
        <v>7</v>
      </c>
      <c r="H180" s="194" t="s">
        <v>8</v>
      </c>
      <c r="I180" s="119"/>
      <c r="J180" s="546"/>
      <c r="K180" s="547"/>
      <c r="L180" s="547"/>
      <c r="M180" s="547"/>
      <c r="N180" s="547"/>
      <c r="O180" s="547"/>
      <c r="P180" s="547"/>
      <c r="Q180" s="547"/>
      <c r="R180" s="547"/>
      <c r="S180" s="537"/>
    </row>
    <row r="181" spans="1:19" ht="16.5" customHeight="1">
      <c r="A181" s="403"/>
      <c r="B181" s="555" t="s">
        <v>9</v>
      </c>
      <c r="C181" s="555"/>
      <c r="D181" s="155"/>
      <c r="E181" s="156">
        <f>E148+E172</f>
        <v>82</v>
      </c>
      <c r="F181" s="157">
        <f>F148+F172</f>
        <v>91</v>
      </c>
      <c r="G181" s="157">
        <f>G148+G172</f>
        <v>99</v>
      </c>
      <c r="H181" s="158">
        <f>H148+H172</f>
        <v>5</v>
      </c>
      <c r="I181" s="113"/>
      <c r="J181" s="127"/>
      <c r="K181" s="114"/>
      <c r="L181" s="114"/>
      <c r="M181" s="114"/>
      <c r="N181" s="114"/>
      <c r="O181" s="114"/>
      <c r="P181" s="114"/>
      <c r="Q181" s="114"/>
      <c r="R181" s="114"/>
      <c r="S181" s="128"/>
    </row>
    <row r="182" spans="1:19" ht="16.5" customHeight="1" thickBot="1">
      <c r="A182" s="403"/>
      <c r="B182" s="151" t="s">
        <v>10</v>
      </c>
      <c r="C182" s="123"/>
      <c r="D182" s="114"/>
      <c r="E182" s="185">
        <f aca="true" t="shared" si="0" ref="E182:G183">E149+E173</f>
        <v>129</v>
      </c>
      <c r="F182" s="146">
        <f t="shared" si="0"/>
        <v>120</v>
      </c>
      <c r="G182" s="146">
        <f t="shared" si="0"/>
        <v>112</v>
      </c>
      <c r="H182" s="147"/>
      <c r="I182" s="114"/>
      <c r="J182" s="127"/>
      <c r="K182" s="114"/>
      <c r="L182" s="114"/>
      <c r="M182" s="114"/>
      <c r="N182" s="114"/>
      <c r="O182" s="114"/>
      <c r="P182" s="114"/>
      <c r="Q182" s="114"/>
      <c r="R182" s="114"/>
      <c r="S182" s="128"/>
    </row>
    <row r="183" spans="1:19" ht="16.5" customHeight="1" thickBot="1">
      <c r="A183" s="403"/>
      <c r="B183" s="151" t="s">
        <v>11</v>
      </c>
      <c r="C183" s="123"/>
      <c r="D183" s="124"/>
      <c r="E183" s="129">
        <f t="shared" si="0"/>
        <v>211</v>
      </c>
      <c r="F183" s="130">
        <f t="shared" si="0"/>
        <v>211</v>
      </c>
      <c r="G183" s="130">
        <f t="shared" si="0"/>
        <v>211</v>
      </c>
      <c r="H183" s="131"/>
      <c r="I183" s="130"/>
      <c r="J183" s="127"/>
      <c r="K183" s="124"/>
      <c r="L183" s="124"/>
      <c r="M183" s="124"/>
      <c r="N183" s="124"/>
      <c r="O183" s="124"/>
      <c r="P183" s="124"/>
      <c r="Q183" s="114"/>
      <c r="R183" s="114"/>
      <c r="S183" s="128"/>
    </row>
    <row r="184" spans="1:19" ht="16.5" customHeight="1" thickBot="1">
      <c r="A184" s="403"/>
      <c r="B184" s="404" t="s">
        <v>26</v>
      </c>
      <c r="C184" s="136"/>
      <c r="D184" s="137"/>
      <c r="E184" s="138"/>
      <c r="F184" s="138"/>
      <c r="G184" s="138"/>
      <c r="H184" s="138"/>
      <c r="I184" s="138"/>
      <c r="J184" s="568"/>
      <c r="K184" s="539"/>
      <c r="L184" s="539"/>
      <c r="M184" s="539"/>
      <c r="N184" s="539"/>
      <c r="O184" s="539"/>
      <c r="P184" s="539"/>
      <c r="Q184" s="539"/>
      <c r="R184" s="539"/>
      <c r="S184" s="553"/>
    </row>
    <row r="185" spans="1:19" ht="16.5" customHeight="1">
      <c r="A185" s="403"/>
      <c r="B185" s="403"/>
      <c r="C185" s="164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</row>
    <row r="186" spans="1:19" ht="16.5" customHeight="1">
      <c r="A186" s="403"/>
      <c r="B186" s="403"/>
      <c r="C186" s="164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</row>
    <row r="187" spans="1:19" ht="16.5" customHeight="1">
      <c r="A187" s="403"/>
      <c r="B187" s="135" t="s">
        <v>369</v>
      </c>
      <c r="C187" s="164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</row>
    <row r="188" spans="1:19" ht="16.5" customHeight="1">
      <c r="A188" s="403"/>
      <c r="B188" s="135" t="s">
        <v>357</v>
      </c>
      <c r="C188" s="164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</row>
    <row r="189" spans="1:19" ht="16.5" customHeight="1">
      <c r="A189" s="398"/>
      <c r="B189" s="396" t="s">
        <v>0</v>
      </c>
      <c r="C189" s="162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</row>
    <row r="190" spans="1:19" ht="16.5" customHeight="1">
      <c r="A190" s="398"/>
      <c r="B190" s="396" t="s">
        <v>28</v>
      </c>
      <c r="C190" s="162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</row>
    <row r="191" spans="1:19" ht="16.5" customHeight="1">
      <c r="A191" s="398"/>
      <c r="B191" s="398"/>
      <c r="C191" s="164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</row>
    <row r="192" spans="1:19" ht="16.5" customHeight="1">
      <c r="A192" s="398"/>
      <c r="B192" s="396" t="s">
        <v>220</v>
      </c>
      <c r="C192" s="164"/>
      <c r="D192" s="138"/>
      <c r="E192" s="138"/>
      <c r="F192" s="138"/>
      <c r="G192" s="138"/>
      <c r="H192" s="138"/>
      <c r="I192" s="138"/>
      <c r="J192" s="138"/>
      <c r="K192" s="557"/>
      <c r="L192" s="557"/>
      <c r="M192" s="557"/>
      <c r="N192" s="557"/>
      <c r="O192" s="557"/>
      <c r="P192" s="557"/>
      <c r="Q192" s="557"/>
      <c r="R192" s="557"/>
      <c r="S192" s="557"/>
    </row>
    <row r="193" spans="1:19" ht="16.5" customHeight="1">
      <c r="A193" s="398"/>
      <c r="B193" s="398"/>
      <c r="C193" s="164"/>
      <c r="D193" s="138"/>
      <c r="E193" s="138"/>
      <c r="F193" s="138"/>
      <c r="G193" s="138"/>
      <c r="H193" s="138"/>
      <c r="I193" s="138"/>
      <c r="J193" s="398"/>
      <c r="K193" s="398"/>
      <c r="L193" s="398"/>
      <c r="M193" s="398"/>
      <c r="N193" s="398"/>
      <c r="O193" s="398"/>
      <c r="P193" s="398"/>
      <c r="Q193" s="398"/>
      <c r="R193" s="138"/>
      <c r="S193" s="398"/>
    </row>
    <row r="194" spans="1:19" ht="16.5" customHeight="1" thickBot="1">
      <c r="A194" s="398"/>
      <c r="B194" s="396" t="s">
        <v>2</v>
      </c>
      <c r="C194" s="164"/>
      <c r="D194" s="138"/>
      <c r="E194" s="138"/>
      <c r="F194" s="138"/>
      <c r="G194" s="138"/>
      <c r="H194" s="138"/>
      <c r="I194" s="138"/>
      <c r="J194" s="210">
        <v>28</v>
      </c>
      <c r="K194" s="210">
        <v>0</v>
      </c>
      <c r="L194" s="210">
        <v>0</v>
      </c>
      <c r="M194" s="210"/>
      <c r="N194" s="210"/>
      <c r="O194" s="210"/>
      <c r="P194" s="210">
        <v>0</v>
      </c>
      <c r="Q194" s="210">
        <v>0</v>
      </c>
      <c r="R194" s="210">
        <v>0</v>
      </c>
      <c r="S194" s="210">
        <v>0</v>
      </c>
    </row>
    <row r="195" spans="1:19" ht="16.5" customHeight="1">
      <c r="A195" s="398"/>
      <c r="B195" s="398"/>
      <c r="C195" s="533"/>
      <c r="D195" s="118"/>
      <c r="E195" s="1258" t="s">
        <v>3</v>
      </c>
      <c r="F195" s="1259"/>
      <c r="G195" s="1259"/>
      <c r="H195" s="1260"/>
      <c r="I195" s="113"/>
      <c r="J195" s="1261"/>
      <c r="K195" s="1262"/>
      <c r="L195" s="1262"/>
      <c r="M195" s="1262"/>
      <c r="N195" s="1262"/>
      <c r="O195" s="1262"/>
      <c r="P195" s="1262"/>
      <c r="Q195" s="1262"/>
      <c r="R195" s="1262"/>
      <c r="S195" s="1263"/>
    </row>
    <row r="196" spans="1:19" ht="16.5" customHeight="1" thickBot="1">
      <c r="A196" s="398"/>
      <c r="B196" s="396"/>
      <c r="C196" s="558" t="s">
        <v>4</v>
      </c>
      <c r="D196" s="167"/>
      <c r="E196" s="168" t="s">
        <v>5</v>
      </c>
      <c r="F196" s="169" t="s">
        <v>265</v>
      </c>
      <c r="G196" s="169" t="s">
        <v>7</v>
      </c>
      <c r="H196" s="170" t="s">
        <v>8</v>
      </c>
      <c r="I196" s="536"/>
      <c r="J196" s="546"/>
      <c r="K196" s="547"/>
      <c r="L196" s="547"/>
      <c r="M196" s="547"/>
      <c r="N196" s="547"/>
      <c r="O196" s="547"/>
      <c r="P196" s="547"/>
      <c r="Q196" s="547"/>
      <c r="R196" s="547"/>
      <c r="S196" s="537"/>
    </row>
    <row r="197" spans="1:19" ht="16.5" customHeight="1">
      <c r="A197" s="398"/>
      <c r="B197" s="398"/>
      <c r="C197" s="306" t="s">
        <v>284</v>
      </c>
      <c r="D197" s="307"/>
      <c r="E197" s="173">
        <v>5</v>
      </c>
      <c r="F197" s="112">
        <v>4</v>
      </c>
      <c r="G197" s="112">
        <v>5</v>
      </c>
      <c r="H197" s="174">
        <v>0</v>
      </c>
      <c r="I197" s="172"/>
      <c r="J197" s="549"/>
      <c r="K197" s="124"/>
      <c r="L197" s="124"/>
      <c r="M197" s="124"/>
      <c r="N197" s="124"/>
      <c r="O197" s="124"/>
      <c r="P197" s="124"/>
      <c r="Q197" s="124"/>
      <c r="R197" s="124"/>
      <c r="S197" s="538"/>
    </row>
    <row r="198" spans="1:19" ht="16.5" customHeight="1">
      <c r="A198" s="398"/>
      <c r="B198" s="398"/>
      <c r="C198" s="314">
        <v>42</v>
      </c>
      <c r="D198" s="307"/>
      <c r="E198" s="173">
        <v>1</v>
      </c>
      <c r="F198" s="112">
        <v>1</v>
      </c>
      <c r="G198" s="112">
        <v>1</v>
      </c>
      <c r="H198" s="174">
        <v>0</v>
      </c>
      <c r="I198" s="141"/>
      <c r="J198" s="127"/>
      <c r="K198" s="114"/>
      <c r="L198" s="114"/>
      <c r="M198" s="114"/>
      <c r="N198" s="114"/>
      <c r="O198" s="114"/>
      <c r="P198" s="114"/>
      <c r="Q198" s="114"/>
      <c r="R198" s="114"/>
      <c r="S198" s="128"/>
    </row>
    <row r="199" spans="1:19" ht="16.5" customHeight="1" hidden="1">
      <c r="A199" s="398"/>
      <c r="B199" s="398"/>
      <c r="C199" s="314">
        <v>107</v>
      </c>
      <c r="D199" s="307"/>
      <c r="E199" s="173"/>
      <c r="F199" s="112"/>
      <c r="G199" s="112"/>
      <c r="H199" s="174">
        <v>0</v>
      </c>
      <c r="I199" s="141"/>
      <c r="J199" s="127"/>
      <c r="K199" s="114"/>
      <c r="L199" s="114"/>
      <c r="M199" s="114"/>
      <c r="N199" s="114"/>
      <c r="O199" s="114"/>
      <c r="P199" s="114"/>
      <c r="Q199" s="114"/>
      <c r="R199" s="114"/>
      <c r="S199" s="128"/>
    </row>
    <row r="200" spans="1:19" ht="16.5" customHeight="1">
      <c r="A200" s="398"/>
      <c r="B200" s="398"/>
      <c r="C200" s="314">
        <v>108</v>
      </c>
      <c r="D200" s="307"/>
      <c r="E200" s="173">
        <v>11</v>
      </c>
      <c r="F200" s="112">
        <v>12</v>
      </c>
      <c r="G200" s="112">
        <v>13</v>
      </c>
      <c r="H200" s="174">
        <v>0</v>
      </c>
      <c r="I200" s="141"/>
      <c r="J200" s="127"/>
      <c r="K200" s="114"/>
      <c r="L200" s="114"/>
      <c r="M200" s="114"/>
      <c r="N200" s="114"/>
      <c r="O200" s="114"/>
      <c r="P200" s="114"/>
      <c r="Q200" s="114"/>
      <c r="R200" s="114"/>
      <c r="S200" s="128"/>
    </row>
    <row r="201" spans="1:19" ht="16.5" customHeight="1">
      <c r="A201" s="398"/>
      <c r="B201" s="398"/>
      <c r="C201" s="314">
        <v>110</v>
      </c>
      <c r="D201" s="307"/>
      <c r="E201" s="173">
        <v>9</v>
      </c>
      <c r="F201" s="112">
        <v>10</v>
      </c>
      <c r="G201" s="112">
        <v>9</v>
      </c>
      <c r="H201" s="174">
        <v>0</v>
      </c>
      <c r="I201" s="141"/>
      <c r="J201" s="127"/>
      <c r="K201" s="114"/>
      <c r="L201" s="114"/>
      <c r="M201" s="114"/>
      <c r="N201" s="114"/>
      <c r="O201" s="114"/>
      <c r="P201" s="114"/>
      <c r="Q201" s="114"/>
      <c r="R201" s="114"/>
      <c r="S201" s="128"/>
    </row>
    <row r="202" spans="1:19" ht="16.5" customHeight="1">
      <c r="A202" s="398"/>
      <c r="B202" s="398"/>
      <c r="C202" s="317">
        <v>111</v>
      </c>
      <c r="D202" s="318"/>
      <c r="E202" s="173">
        <v>10</v>
      </c>
      <c r="F202" s="112">
        <v>14</v>
      </c>
      <c r="G202" s="112">
        <v>15</v>
      </c>
      <c r="H202" s="174">
        <v>2</v>
      </c>
      <c r="I202" s="141"/>
      <c r="J202" s="127"/>
      <c r="K202" s="114"/>
      <c r="L202" s="114"/>
      <c r="M202" s="114"/>
      <c r="N202" s="114"/>
      <c r="O202" s="114"/>
      <c r="P202" s="114"/>
      <c r="Q202" s="114"/>
      <c r="R202" s="114"/>
      <c r="S202" s="128"/>
    </row>
    <row r="203" spans="1:19" ht="16.5" customHeight="1">
      <c r="A203" s="398"/>
      <c r="B203" s="398"/>
      <c r="C203" s="317" t="s">
        <v>229</v>
      </c>
      <c r="D203" s="318"/>
      <c r="E203" s="173">
        <v>11</v>
      </c>
      <c r="F203" s="112">
        <v>14</v>
      </c>
      <c r="G203" s="112">
        <v>15</v>
      </c>
      <c r="H203" s="174">
        <v>0</v>
      </c>
      <c r="I203" s="141"/>
      <c r="J203" s="127"/>
      <c r="K203" s="114"/>
      <c r="L203" s="114"/>
      <c r="M203" s="114"/>
      <c r="N203" s="114"/>
      <c r="O203" s="114"/>
      <c r="P203" s="114"/>
      <c r="Q203" s="114"/>
      <c r="R203" s="114"/>
      <c r="S203" s="128"/>
    </row>
    <row r="204" spans="1:19" ht="16.5" customHeight="1" hidden="1">
      <c r="A204" s="398"/>
      <c r="B204" s="398"/>
      <c r="C204" s="317"/>
      <c r="D204" s="318"/>
      <c r="E204" s="173"/>
      <c r="F204" s="112"/>
      <c r="G204" s="112"/>
      <c r="H204" s="174"/>
      <c r="I204" s="141"/>
      <c r="J204" s="127"/>
      <c r="K204" s="114"/>
      <c r="L204" s="114"/>
      <c r="M204" s="114"/>
      <c r="N204" s="114"/>
      <c r="O204" s="114"/>
      <c r="P204" s="114"/>
      <c r="Q204" s="114"/>
      <c r="R204" s="114"/>
      <c r="S204" s="128"/>
    </row>
    <row r="205" spans="1:19" ht="16.5" customHeight="1" hidden="1">
      <c r="A205" s="398"/>
      <c r="B205" s="398"/>
      <c r="C205" s="317"/>
      <c r="D205" s="318"/>
      <c r="E205" s="173"/>
      <c r="F205" s="112"/>
      <c r="G205" s="112"/>
      <c r="H205" s="174"/>
      <c r="I205" s="141"/>
      <c r="J205" s="127"/>
      <c r="K205" s="114"/>
      <c r="L205" s="114"/>
      <c r="M205" s="114"/>
      <c r="N205" s="114"/>
      <c r="O205" s="114"/>
      <c r="P205" s="114"/>
      <c r="Q205" s="114"/>
      <c r="R205" s="114"/>
      <c r="S205" s="128"/>
    </row>
    <row r="206" spans="1:19" ht="16.5" customHeight="1">
      <c r="A206" s="398"/>
      <c r="B206" s="398"/>
      <c r="C206" s="317">
        <v>204</v>
      </c>
      <c r="D206" s="318"/>
      <c r="E206" s="173">
        <v>11</v>
      </c>
      <c r="F206" s="112">
        <v>11</v>
      </c>
      <c r="G206" s="112">
        <v>12</v>
      </c>
      <c r="H206" s="174"/>
      <c r="I206" s="141"/>
      <c r="J206" s="127"/>
      <c r="K206" s="114"/>
      <c r="L206" s="114"/>
      <c r="M206" s="114"/>
      <c r="N206" s="114"/>
      <c r="O206" s="114"/>
      <c r="P206" s="114"/>
      <c r="Q206" s="114"/>
      <c r="R206" s="114"/>
      <c r="S206" s="128"/>
    </row>
    <row r="207" spans="1:19" ht="16.5" customHeight="1">
      <c r="A207" s="398"/>
      <c r="B207" s="398"/>
      <c r="C207" s="317">
        <v>206</v>
      </c>
      <c r="D207" s="318"/>
      <c r="E207" s="173">
        <v>6</v>
      </c>
      <c r="F207" s="112">
        <v>6</v>
      </c>
      <c r="G207" s="112">
        <v>8</v>
      </c>
      <c r="H207" s="174">
        <v>0</v>
      </c>
      <c r="I207" s="141"/>
      <c r="J207" s="127"/>
      <c r="K207" s="114"/>
      <c r="L207" s="114"/>
      <c r="M207" s="114"/>
      <c r="N207" s="114"/>
      <c r="O207" s="114"/>
      <c r="P207" s="114"/>
      <c r="Q207" s="114"/>
      <c r="R207" s="114"/>
      <c r="S207" s="128"/>
    </row>
    <row r="208" spans="1:19" ht="16.5" customHeight="1">
      <c r="A208" s="398"/>
      <c r="B208" s="398"/>
      <c r="C208" s="317" t="s">
        <v>206</v>
      </c>
      <c r="D208" s="318"/>
      <c r="E208" s="173">
        <v>17</v>
      </c>
      <c r="F208" s="112">
        <v>17</v>
      </c>
      <c r="G208" s="112">
        <v>18</v>
      </c>
      <c r="H208" s="174">
        <v>0</v>
      </c>
      <c r="I208" s="141"/>
      <c r="J208" s="127"/>
      <c r="K208" s="114"/>
      <c r="L208" s="114"/>
      <c r="M208" s="114"/>
      <c r="N208" s="114"/>
      <c r="O208" s="114"/>
      <c r="P208" s="114"/>
      <c r="Q208" s="114"/>
      <c r="R208" s="114"/>
      <c r="S208" s="128"/>
    </row>
    <row r="209" spans="1:19" ht="16.5" customHeight="1" hidden="1">
      <c r="A209" s="398"/>
      <c r="B209" s="398"/>
      <c r="C209" s="317">
        <v>209</v>
      </c>
      <c r="D209" s="318"/>
      <c r="E209" s="173"/>
      <c r="F209" s="112"/>
      <c r="G209" s="112"/>
      <c r="H209" s="174"/>
      <c r="I209" s="141"/>
      <c r="J209" s="127"/>
      <c r="K209" s="114"/>
      <c r="L209" s="114"/>
      <c r="M209" s="114"/>
      <c r="N209" s="114"/>
      <c r="O209" s="114"/>
      <c r="P209" s="114"/>
      <c r="Q209" s="114"/>
      <c r="R209" s="114"/>
      <c r="S209" s="128"/>
    </row>
    <row r="210" spans="1:19" ht="16.5" customHeight="1">
      <c r="A210" s="398"/>
      <c r="B210" s="398"/>
      <c r="C210" s="317">
        <v>212</v>
      </c>
      <c r="D210" s="318"/>
      <c r="E210" s="173">
        <v>7</v>
      </c>
      <c r="F210" s="112">
        <v>9</v>
      </c>
      <c r="G210" s="112">
        <v>12</v>
      </c>
      <c r="H210" s="174">
        <v>0</v>
      </c>
      <c r="I210" s="141"/>
      <c r="J210" s="127"/>
      <c r="L210" s="114"/>
      <c r="M210" s="114"/>
      <c r="N210" s="114"/>
      <c r="O210" s="114"/>
      <c r="P210" s="114"/>
      <c r="Q210" s="114"/>
      <c r="R210" s="114"/>
      <c r="S210" s="128"/>
    </row>
    <row r="211" spans="1:19" ht="17.25" customHeight="1" hidden="1">
      <c r="A211" s="398"/>
      <c r="B211" s="398"/>
      <c r="C211" s="317"/>
      <c r="D211" s="318"/>
      <c r="E211" s="173"/>
      <c r="F211" s="112"/>
      <c r="G211" s="112"/>
      <c r="H211" s="174">
        <v>0</v>
      </c>
      <c r="I211" s="141"/>
      <c r="J211" s="127"/>
      <c r="K211" s="114"/>
      <c r="L211" s="114"/>
      <c r="M211" s="114"/>
      <c r="N211" s="114"/>
      <c r="O211" s="114"/>
      <c r="P211" s="114"/>
      <c r="Q211" s="114"/>
      <c r="R211" s="114"/>
      <c r="S211" s="128"/>
    </row>
    <row r="212" spans="1:19" ht="16.5" customHeight="1" hidden="1">
      <c r="A212" s="398"/>
      <c r="B212" s="398"/>
      <c r="C212" s="317"/>
      <c r="D212" s="318"/>
      <c r="E212" s="173"/>
      <c r="F212" s="112"/>
      <c r="G212" s="112"/>
      <c r="H212" s="174"/>
      <c r="I212" s="141"/>
      <c r="J212" s="127"/>
      <c r="K212" s="114"/>
      <c r="L212" s="114"/>
      <c r="M212" s="114"/>
      <c r="N212" s="114"/>
      <c r="O212" s="114"/>
      <c r="P212" s="114"/>
      <c r="Q212" s="114"/>
      <c r="R212" s="114"/>
      <c r="S212" s="128"/>
    </row>
    <row r="213" spans="1:19" ht="16.5" customHeight="1" hidden="1">
      <c r="A213" s="398"/>
      <c r="B213" s="398"/>
      <c r="C213" s="317"/>
      <c r="D213" s="318"/>
      <c r="E213" s="173"/>
      <c r="F213" s="112"/>
      <c r="G213" s="112"/>
      <c r="H213" s="174"/>
      <c r="I213" s="141"/>
      <c r="J213" s="127"/>
      <c r="K213" s="114"/>
      <c r="L213" s="114"/>
      <c r="M213" s="114"/>
      <c r="N213" s="114"/>
      <c r="O213" s="114"/>
      <c r="P213" s="114"/>
      <c r="Q213" s="114"/>
      <c r="R213" s="114"/>
      <c r="S213" s="128"/>
    </row>
    <row r="214" spans="1:19" ht="16.5" customHeight="1" hidden="1">
      <c r="A214" s="398"/>
      <c r="B214" s="398"/>
      <c r="C214" s="317"/>
      <c r="D214" s="318"/>
      <c r="E214" s="173"/>
      <c r="F214" s="112"/>
      <c r="G214" s="112"/>
      <c r="H214" s="174"/>
      <c r="I214" s="141"/>
      <c r="J214" s="127"/>
      <c r="K214" s="114"/>
      <c r="L214" s="114"/>
      <c r="M214" s="114"/>
      <c r="N214" s="114"/>
      <c r="O214" s="114"/>
      <c r="P214" s="114"/>
      <c r="Q214" s="114"/>
      <c r="R214" s="114"/>
      <c r="S214" s="128"/>
    </row>
    <row r="215" spans="1:19" ht="16.5" customHeight="1" hidden="1">
      <c r="A215" s="398"/>
      <c r="B215" s="398"/>
      <c r="C215" s="317"/>
      <c r="D215" s="318"/>
      <c r="E215" s="173"/>
      <c r="F215" s="112"/>
      <c r="G215" s="112"/>
      <c r="H215" s="174"/>
      <c r="I215" s="141"/>
      <c r="J215" s="127"/>
      <c r="K215" s="114"/>
      <c r="L215" s="114"/>
      <c r="M215" s="114"/>
      <c r="N215" s="114"/>
      <c r="O215" s="114"/>
      <c r="P215" s="114"/>
      <c r="Q215" s="114"/>
      <c r="R215" s="114"/>
      <c r="S215" s="128"/>
    </row>
    <row r="216" spans="1:19" ht="16.5" customHeight="1" hidden="1">
      <c r="A216" s="398"/>
      <c r="B216" s="398"/>
      <c r="C216" s="317"/>
      <c r="D216" s="318"/>
      <c r="E216" s="173"/>
      <c r="F216" s="112"/>
      <c r="G216" s="112"/>
      <c r="H216" s="174"/>
      <c r="I216" s="141"/>
      <c r="J216" s="127"/>
      <c r="K216" s="114"/>
      <c r="L216" s="114"/>
      <c r="M216" s="114"/>
      <c r="N216" s="114"/>
      <c r="O216" s="114"/>
      <c r="P216" s="114"/>
      <c r="Q216" s="114"/>
      <c r="R216" s="114"/>
      <c r="S216" s="128"/>
    </row>
    <row r="217" spans="1:19" ht="16.5" customHeight="1" hidden="1">
      <c r="A217" s="398"/>
      <c r="B217" s="398"/>
      <c r="C217" s="317"/>
      <c r="D217" s="318"/>
      <c r="E217" s="173"/>
      <c r="F217" s="112"/>
      <c r="G217" s="112"/>
      <c r="H217" s="174"/>
      <c r="I217" s="141"/>
      <c r="J217" s="127"/>
      <c r="K217" s="114"/>
      <c r="L217" s="114"/>
      <c r="M217" s="114"/>
      <c r="N217" s="114"/>
      <c r="O217" s="114"/>
      <c r="P217" s="114"/>
      <c r="Q217" s="114"/>
      <c r="R217" s="114"/>
      <c r="S217" s="128"/>
    </row>
    <row r="218" spans="1:19" ht="16.5" customHeight="1" hidden="1">
      <c r="A218" s="398"/>
      <c r="B218" s="398"/>
      <c r="C218" s="317"/>
      <c r="D218" s="318"/>
      <c r="E218" s="173"/>
      <c r="F218" s="112"/>
      <c r="G218" s="112"/>
      <c r="H218" s="174"/>
      <c r="I218" s="141"/>
      <c r="J218" s="127"/>
      <c r="K218" s="114"/>
      <c r="L218" s="114"/>
      <c r="M218" s="114"/>
      <c r="N218" s="114"/>
      <c r="O218" s="114"/>
      <c r="P218" s="114"/>
      <c r="Q218" s="114"/>
      <c r="R218" s="114"/>
      <c r="S218" s="128"/>
    </row>
    <row r="219" spans="1:19" ht="16.5" customHeight="1" hidden="1">
      <c r="A219" s="398"/>
      <c r="B219" s="398"/>
      <c r="C219" s="317"/>
      <c r="D219" s="318"/>
      <c r="E219" s="173"/>
      <c r="F219" s="112"/>
      <c r="G219" s="112"/>
      <c r="H219" s="174"/>
      <c r="I219" s="122"/>
      <c r="J219" s="127"/>
      <c r="K219" s="114"/>
      <c r="L219" s="114"/>
      <c r="M219" s="114"/>
      <c r="N219" s="114"/>
      <c r="O219" s="114"/>
      <c r="P219" s="114"/>
      <c r="Q219" s="114"/>
      <c r="R219" s="114"/>
      <c r="S219" s="128"/>
    </row>
    <row r="220" spans="1:19" ht="16.5" customHeight="1" thickBot="1">
      <c r="A220" s="398"/>
      <c r="B220" s="398"/>
      <c r="C220" s="320"/>
      <c r="D220" s="321"/>
      <c r="E220" s="201"/>
      <c r="F220" s="197"/>
      <c r="G220" s="197"/>
      <c r="H220" s="202"/>
      <c r="I220" s="122"/>
      <c r="J220" s="127"/>
      <c r="K220" s="114"/>
      <c r="L220" s="114"/>
      <c r="M220" s="114"/>
      <c r="N220" s="114"/>
      <c r="O220" s="114"/>
      <c r="P220" s="114"/>
      <c r="Q220" s="114"/>
      <c r="R220" s="114"/>
      <c r="S220" s="128"/>
    </row>
    <row r="221" spans="1:19" ht="16.5" customHeight="1">
      <c r="A221" s="398"/>
      <c r="B221" s="396" t="s">
        <v>9</v>
      </c>
      <c r="C221" s="123"/>
      <c r="D221" s="124" t="s">
        <v>12</v>
      </c>
      <c r="E221" s="156">
        <f>SUM(E197:E220)+E235</f>
        <v>88</v>
      </c>
      <c r="F221" s="157">
        <f>SUM(F197:F220)+F235</f>
        <v>98</v>
      </c>
      <c r="G221" s="157">
        <f>SUM(G197:G220)+G235</f>
        <v>115</v>
      </c>
      <c r="H221" s="158">
        <f>SUM(H197:H220)</f>
        <v>2</v>
      </c>
      <c r="I221" s="113"/>
      <c r="J221" s="127"/>
      <c r="K221" s="114"/>
      <c r="L221" s="114"/>
      <c r="M221" s="114"/>
      <c r="N221" s="114"/>
      <c r="O221" s="114"/>
      <c r="P221" s="114"/>
      <c r="Q221" s="114"/>
      <c r="R221" s="114"/>
      <c r="S221" s="128"/>
    </row>
    <row r="222" spans="1:19" ht="16.5" customHeight="1" thickBot="1">
      <c r="A222" s="398"/>
      <c r="B222" s="396" t="s">
        <v>10</v>
      </c>
      <c r="C222" s="123"/>
      <c r="D222" s="124"/>
      <c r="E222" s="185">
        <f>E223-E221</f>
        <v>119</v>
      </c>
      <c r="F222" s="146">
        <f>F223-F221</f>
        <v>109</v>
      </c>
      <c r="G222" s="146">
        <f>G223-G221</f>
        <v>92</v>
      </c>
      <c r="H222" s="147"/>
      <c r="I222" s="114"/>
      <c r="J222" s="127"/>
      <c r="K222" s="114"/>
      <c r="L222" s="114"/>
      <c r="M222" s="114"/>
      <c r="N222" s="114"/>
      <c r="O222" s="114"/>
      <c r="P222" s="114"/>
      <c r="Q222" s="114"/>
      <c r="R222" s="114"/>
      <c r="S222" s="128"/>
    </row>
    <row r="223" spans="1:19" ht="16.5" customHeight="1" thickBot="1">
      <c r="A223" s="398"/>
      <c r="B223" s="396" t="s">
        <v>11</v>
      </c>
      <c r="C223" s="123"/>
      <c r="D223" s="124"/>
      <c r="E223" s="129">
        <v>207</v>
      </c>
      <c r="F223" s="130">
        <v>207</v>
      </c>
      <c r="G223" s="130">
        <v>207</v>
      </c>
      <c r="H223" s="131"/>
      <c r="I223" s="130"/>
      <c r="J223" s="127"/>
      <c r="K223" s="124"/>
      <c r="L223" s="124"/>
      <c r="M223" s="124"/>
      <c r="N223" s="124"/>
      <c r="O223" s="124"/>
      <c r="P223" s="124"/>
      <c r="Q223" s="114"/>
      <c r="R223" s="114"/>
      <c r="S223" s="128"/>
    </row>
    <row r="224" spans="1:19" ht="16.5" customHeight="1" thickBot="1">
      <c r="A224" s="398"/>
      <c r="B224" s="396" t="s">
        <v>26</v>
      </c>
      <c r="C224" s="177"/>
      <c r="D224" s="114"/>
      <c r="E224" s="114"/>
      <c r="F224" s="114"/>
      <c r="G224" s="114"/>
      <c r="H224" s="114"/>
      <c r="I224" s="114"/>
      <c r="J224" s="568"/>
      <c r="K224" s="539"/>
      <c r="L224" s="539"/>
      <c r="M224" s="539"/>
      <c r="N224" s="539"/>
      <c r="O224" s="539"/>
      <c r="P224" s="569"/>
      <c r="Q224" s="539"/>
      <c r="R224" s="539"/>
      <c r="S224" s="553"/>
    </row>
    <row r="225" spans="1:19" ht="16.5" customHeight="1">
      <c r="A225" s="398"/>
      <c r="B225" s="398"/>
      <c r="C225" s="177"/>
      <c r="D225" s="114"/>
      <c r="E225" s="114"/>
      <c r="F225" s="114"/>
      <c r="G225" s="114"/>
      <c r="H225" s="114"/>
      <c r="I225" s="114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</row>
    <row r="226" spans="1:19" ht="16.5" customHeight="1" thickBot="1">
      <c r="A226" s="398"/>
      <c r="B226" s="396" t="s">
        <v>311</v>
      </c>
      <c r="C226" s="177"/>
      <c r="D226" s="114"/>
      <c r="E226" s="114"/>
      <c r="F226" s="114"/>
      <c r="G226" s="114"/>
      <c r="H226" s="114"/>
      <c r="I226" s="114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</row>
    <row r="227" spans="1:19" ht="16.5" customHeight="1" thickBot="1">
      <c r="A227" s="398"/>
      <c r="B227" s="1264" t="s">
        <v>228</v>
      </c>
      <c r="C227" s="1265"/>
      <c r="D227" s="1265"/>
      <c r="E227" s="1265"/>
      <c r="F227" s="1265"/>
      <c r="G227" s="1265"/>
      <c r="H227" s="1265"/>
      <c r="I227" s="1265"/>
      <c r="J227" s="1265"/>
      <c r="K227" s="1265"/>
      <c r="L227" s="1265"/>
      <c r="M227" s="1265"/>
      <c r="N227" s="1265"/>
      <c r="O227" s="1265"/>
      <c r="P227" s="1265"/>
      <c r="Q227" s="1265"/>
      <c r="R227" s="1265"/>
      <c r="S227" s="1266"/>
    </row>
    <row r="228" spans="1:19" ht="16.5" customHeight="1" hidden="1" thickBot="1">
      <c r="A228" s="398"/>
      <c r="B228" s="400"/>
      <c r="C228" s="1264" t="s">
        <v>107</v>
      </c>
      <c r="D228" s="1265"/>
      <c r="E228" s="1265"/>
      <c r="F228" s="1265"/>
      <c r="G228" s="1265"/>
      <c r="H228" s="1265"/>
      <c r="I228" s="1265"/>
      <c r="J228" s="1265"/>
      <c r="K228" s="1265"/>
      <c r="L228" s="1265"/>
      <c r="M228" s="1265"/>
      <c r="N228" s="1265"/>
      <c r="O228" s="1265"/>
      <c r="P228" s="1265"/>
      <c r="Q228" s="1265"/>
      <c r="R228" s="1265"/>
      <c r="S228" s="1266"/>
    </row>
    <row r="229" spans="1:19" ht="16.5" customHeight="1" hidden="1" thickBot="1">
      <c r="A229" s="398"/>
      <c r="B229" s="402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</row>
    <row r="230" spans="1:19" ht="16.5" customHeight="1">
      <c r="A230" s="398"/>
      <c r="B230" s="403"/>
      <c r="C230" s="533"/>
      <c r="D230" s="118"/>
      <c r="E230" s="1258" t="s">
        <v>3</v>
      </c>
      <c r="F230" s="1259"/>
      <c r="G230" s="1259"/>
      <c r="H230" s="1260"/>
      <c r="I230" s="113"/>
      <c r="J230" s="1261"/>
      <c r="K230" s="1262"/>
      <c r="L230" s="1262"/>
      <c r="M230" s="1262"/>
      <c r="N230" s="1262"/>
      <c r="O230" s="1262"/>
      <c r="P230" s="1262"/>
      <c r="Q230" s="1262"/>
      <c r="R230" s="1262"/>
      <c r="S230" s="1263"/>
    </row>
    <row r="231" spans="1:19" ht="16.5" customHeight="1" thickBot="1">
      <c r="A231" s="398"/>
      <c r="B231" s="396"/>
      <c r="C231" s="558" t="s">
        <v>4</v>
      </c>
      <c r="D231" s="167"/>
      <c r="E231" s="168" t="s">
        <v>5</v>
      </c>
      <c r="F231" s="169" t="s">
        <v>6</v>
      </c>
      <c r="G231" s="169" t="s">
        <v>7</v>
      </c>
      <c r="H231" s="170" t="s">
        <v>8</v>
      </c>
      <c r="I231" s="155"/>
      <c r="J231" s="546"/>
      <c r="K231" s="547"/>
      <c r="L231" s="547"/>
      <c r="M231" s="547"/>
      <c r="N231" s="547"/>
      <c r="O231" s="547"/>
      <c r="P231" s="547"/>
      <c r="Q231" s="547"/>
      <c r="R231" s="547"/>
      <c r="S231" s="537"/>
    </row>
    <row r="232" spans="1:19" ht="16.5" customHeight="1">
      <c r="A232" s="398"/>
      <c r="B232" s="398"/>
      <c r="C232" s="1081">
        <v>657</v>
      </c>
      <c r="D232" s="158" t="s">
        <v>230</v>
      </c>
      <c r="E232" s="139"/>
      <c r="F232" s="112"/>
      <c r="G232" s="112">
        <v>1</v>
      </c>
      <c r="H232" s="174"/>
      <c r="I232" s="172"/>
      <c r="J232" s="127"/>
      <c r="K232" s="124"/>
      <c r="L232" s="124"/>
      <c r="M232" s="124"/>
      <c r="N232" s="124"/>
      <c r="O232" s="124"/>
      <c r="P232" s="124"/>
      <c r="Q232" s="124"/>
      <c r="R232" s="124"/>
      <c r="S232" s="538"/>
    </row>
    <row r="233" spans="1:19" ht="16.5" customHeight="1">
      <c r="A233" s="398"/>
      <c r="B233" s="398"/>
      <c r="C233" s="1079" t="s">
        <v>231</v>
      </c>
      <c r="D233" s="1082" t="s">
        <v>232</v>
      </c>
      <c r="E233" s="801"/>
      <c r="F233" s="197"/>
      <c r="G233" s="197">
        <v>6</v>
      </c>
      <c r="H233" s="1080"/>
      <c r="I233" s="114"/>
      <c r="J233" s="127"/>
      <c r="K233" s="124"/>
      <c r="L233" s="124"/>
      <c r="M233" s="124"/>
      <c r="N233" s="124"/>
      <c r="O233" s="124"/>
      <c r="P233" s="124"/>
      <c r="Q233" s="124"/>
      <c r="R233" s="124"/>
      <c r="S233" s="538"/>
    </row>
    <row r="234" spans="1:19" ht="16.5" customHeight="1" thickBot="1">
      <c r="A234" s="398"/>
      <c r="B234" s="398"/>
      <c r="C234" s="184"/>
      <c r="D234" s="147"/>
      <c r="E234" s="145"/>
      <c r="F234" s="146"/>
      <c r="G234" s="146"/>
      <c r="H234" s="147"/>
      <c r="I234" s="121"/>
      <c r="J234" s="549"/>
      <c r="K234" s="124"/>
      <c r="L234" s="124"/>
      <c r="M234" s="124"/>
      <c r="N234" s="124"/>
      <c r="O234" s="124"/>
      <c r="P234" s="124"/>
      <c r="Q234" s="124"/>
      <c r="R234" s="124"/>
      <c r="S234" s="538"/>
    </row>
    <row r="235" spans="1:19" ht="16.5" customHeight="1">
      <c r="A235" s="398"/>
      <c r="B235" s="396" t="s">
        <v>9</v>
      </c>
      <c r="C235" s="177"/>
      <c r="D235" s="114"/>
      <c r="E235" s="125">
        <f>SUM(E232:E234)</f>
        <v>0</v>
      </c>
      <c r="F235" s="113">
        <f>SUM(F232:F234)</f>
        <v>0</v>
      </c>
      <c r="G235" s="113">
        <f>SUM(G232:G234)</f>
        <v>7</v>
      </c>
      <c r="H235" s="126"/>
      <c r="I235" s="114"/>
      <c r="J235" s="127"/>
      <c r="K235" s="114"/>
      <c r="L235" s="114"/>
      <c r="M235" s="114"/>
      <c r="N235" s="114"/>
      <c r="O235" s="114"/>
      <c r="P235" s="114"/>
      <c r="Q235" s="114"/>
      <c r="R235" s="114"/>
      <c r="S235" s="128"/>
    </row>
    <row r="236" spans="1:19" ht="16.5" customHeight="1" thickBot="1">
      <c r="A236" s="398"/>
      <c r="B236" s="186" t="s">
        <v>10</v>
      </c>
      <c r="C236" s="177"/>
      <c r="D236" s="114"/>
      <c r="E236" s="129"/>
      <c r="F236" s="130"/>
      <c r="G236" s="130">
        <f>G237-G235</f>
        <v>1.4000000000000004</v>
      </c>
      <c r="H236" s="131"/>
      <c r="I236" s="130"/>
      <c r="J236" s="127"/>
      <c r="K236" s="114"/>
      <c r="L236" s="114"/>
      <c r="M236" s="114"/>
      <c r="N236" s="114"/>
      <c r="O236" s="114"/>
      <c r="P236" s="114"/>
      <c r="Q236" s="114"/>
      <c r="R236" s="114"/>
      <c r="S236" s="128"/>
    </row>
    <row r="237" spans="1:19" ht="16.5" customHeight="1" thickBot="1">
      <c r="A237" s="403"/>
      <c r="B237" s="554" t="s">
        <v>11</v>
      </c>
      <c r="C237" s="164"/>
      <c r="D237" s="138"/>
      <c r="E237" s="213"/>
      <c r="F237" s="119"/>
      <c r="G237" s="119">
        <f>MAX(E235:G235)*0.2+MAX(E235:G235)</f>
        <v>8.4</v>
      </c>
      <c r="H237" s="214"/>
      <c r="I237" s="138"/>
      <c r="J237" s="129"/>
      <c r="K237" s="130"/>
      <c r="L237" s="130"/>
      <c r="M237" s="130"/>
      <c r="N237" s="130"/>
      <c r="O237" s="130"/>
      <c r="P237" s="130"/>
      <c r="Q237" s="130"/>
      <c r="R237" s="130"/>
      <c r="S237" s="131"/>
    </row>
    <row r="238" spans="1:19" ht="16.5" customHeight="1">
      <c r="A238" s="403"/>
      <c r="B238" s="554" t="s">
        <v>26</v>
      </c>
      <c r="C238" s="164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</row>
    <row r="239" spans="1:19" ht="16.5" customHeight="1">
      <c r="A239" s="403"/>
      <c r="B239" s="406"/>
      <c r="C239" s="164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</row>
    <row r="240" spans="1:19" ht="16.5" customHeight="1" thickBot="1">
      <c r="A240" s="398"/>
      <c r="B240" s="396" t="s">
        <v>312</v>
      </c>
      <c r="C240" s="164"/>
      <c r="D240" s="138"/>
      <c r="E240" s="138"/>
      <c r="F240" s="138"/>
      <c r="G240" s="138"/>
      <c r="H240" s="138"/>
      <c r="I240" s="138"/>
      <c r="J240" s="210">
        <v>0</v>
      </c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1:19" ht="16.5" customHeight="1">
      <c r="A241" s="398"/>
      <c r="B241" s="398"/>
      <c r="C241" s="533"/>
      <c r="D241" s="118"/>
      <c r="E241" s="1258" t="s">
        <v>3</v>
      </c>
      <c r="F241" s="1259"/>
      <c r="G241" s="1259"/>
      <c r="H241" s="1260"/>
      <c r="I241" s="113"/>
      <c r="J241" s="1261"/>
      <c r="K241" s="1262"/>
      <c r="L241" s="1262"/>
      <c r="M241" s="1262"/>
      <c r="N241" s="1262"/>
      <c r="O241" s="1262"/>
      <c r="P241" s="1262"/>
      <c r="Q241" s="1262"/>
      <c r="R241" s="1262"/>
      <c r="S241" s="1263"/>
    </row>
    <row r="242" spans="1:19" ht="16.5" customHeight="1" thickBot="1">
      <c r="A242" s="398"/>
      <c r="B242" s="396"/>
      <c r="C242" s="535" t="s">
        <v>4</v>
      </c>
      <c r="D242" s="191"/>
      <c r="E242" s="168" t="s">
        <v>5</v>
      </c>
      <c r="F242" s="169" t="s">
        <v>6</v>
      </c>
      <c r="G242" s="169" t="s">
        <v>7</v>
      </c>
      <c r="H242" s="170" t="s">
        <v>8</v>
      </c>
      <c r="I242" s="536"/>
      <c r="J242" s="546"/>
      <c r="K242" s="547"/>
      <c r="L242" s="547"/>
      <c r="M242" s="547"/>
      <c r="N242" s="547"/>
      <c r="O242" s="547"/>
      <c r="P242" s="547"/>
      <c r="Q242" s="547"/>
      <c r="R242" s="547"/>
      <c r="S242" s="537"/>
    </row>
    <row r="243" spans="1:19" ht="16.5" customHeight="1">
      <c r="A243" s="398"/>
      <c r="B243" s="396"/>
      <c r="C243" s="694">
        <v>711</v>
      </c>
      <c r="D243" s="695"/>
      <c r="E243" s="801">
        <v>6</v>
      </c>
      <c r="F243" s="197">
        <v>6</v>
      </c>
      <c r="G243" s="197">
        <v>6</v>
      </c>
      <c r="H243" s="202">
        <v>0</v>
      </c>
      <c r="I243" s="155"/>
      <c r="J243" s="546"/>
      <c r="K243" s="547"/>
      <c r="L243" s="547"/>
      <c r="M243" s="547"/>
      <c r="N243" s="547"/>
      <c r="O243" s="547"/>
      <c r="P243" s="547"/>
      <c r="Q243" s="547"/>
      <c r="R243" s="547"/>
      <c r="S243" s="537"/>
    </row>
    <row r="244" spans="1:19" ht="16.5" customHeight="1" thickBot="1">
      <c r="A244" s="398"/>
      <c r="B244" s="396"/>
      <c r="C244" s="320">
        <v>754</v>
      </c>
      <c r="D244" s="357"/>
      <c r="E244" s="801">
        <v>14</v>
      </c>
      <c r="F244" s="197">
        <v>16</v>
      </c>
      <c r="G244" s="197">
        <v>16</v>
      </c>
      <c r="H244" s="198">
        <v>0</v>
      </c>
      <c r="I244" s="155"/>
      <c r="J244" s="546"/>
      <c r="K244" s="547"/>
      <c r="L244" s="547"/>
      <c r="M244" s="547"/>
      <c r="N244" s="547"/>
      <c r="O244" s="547"/>
      <c r="P244" s="547"/>
      <c r="Q244" s="547"/>
      <c r="R244" s="547"/>
      <c r="S244" s="537"/>
    </row>
    <row r="245" spans="1:19" ht="16.5" customHeight="1" thickBot="1">
      <c r="A245" s="398"/>
      <c r="B245" s="406"/>
      <c r="C245" s="120"/>
      <c r="D245" s="147"/>
      <c r="E245" s="139"/>
      <c r="F245" s="112"/>
      <c r="G245" s="112"/>
      <c r="H245" s="112"/>
      <c r="I245" s="391"/>
      <c r="J245" s="549"/>
      <c r="K245" s="124"/>
      <c r="L245" s="124"/>
      <c r="M245" s="124"/>
      <c r="N245" s="124"/>
      <c r="O245" s="124"/>
      <c r="P245" s="124"/>
      <c r="Q245" s="124"/>
      <c r="R245" s="124"/>
      <c r="S245" s="550"/>
    </row>
    <row r="246" spans="1:19" ht="16.5" customHeight="1">
      <c r="A246" s="398"/>
      <c r="B246" s="151" t="s">
        <v>9</v>
      </c>
      <c r="C246" s="123"/>
      <c r="D246" s="124"/>
      <c r="E246" s="156">
        <f>SUM(E243:E245)</f>
        <v>20</v>
      </c>
      <c r="F246" s="157">
        <f>SUM(F243:F245)</f>
        <v>22</v>
      </c>
      <c r="G246" s="157">
        <f>SUM(G243:G245)</f>
        <v>22</v>
      </c>
      <c r="H246" s="158">
        <v>0</v>
      </c>
      <c r="I246" s="114"/>
      <c r="J246" s="549"/>
      <c r="K246" s="124"/>
      <c r="L246" s="124"/>
      <c r="M246" s="124"/>
      <c r="N246" s="124"/>
      <c r="O246" s="124"/>
      <c r="P246" s="124"/>
      <c r="Q246" s="124"/>
      <c r="R246" s="124"/>
      <c r="S246" s="550"/>
    </row>
    <row r="247" spans="1:19" ht="16.5" customHeight="1" thickBot="1">
      <c r="A247" s="398"/>
      <c r="B247" s="151" t="s">
        <v>10</v>
      </c>
      <c r="C247" s="136"/>
      <c r="D247" s="124"/>
      <c r="E247" s="185">
        <f>E248-E246</f>
        <v>29</v>
      </c>
      <c r="F247" s="146">
        <f>F248-F246</f>
        <v>27</v>
      </c>
      <c r="G247" s="146">
        <f>G248-G246</f>
        <v>27</v>
      </c>
      <c r="H247" s="147"/>
      <c r="I247" s="114"/>
      <c r="J247" s="549"/>
      <c r="K247" s="124"/>
      <c r="L247" s="124"/>
      <c r="M247" s="124"/>
      <c r="N247" s="124"/>
      <c r="O247" s="124"/>
      <c r="P247" s="124"/>
      <c r="Q247" s="124"/>
      <c r="R247" s="124"/>
      <c r="S247" s="550"/>
    </row>
    <row r="248" spans="1:19" ht="16.5" customHeight="1" thickBot="1">
      <c r="A248" s="398"/>
      <c r="B248" s="151" t="s">
        <v>11</v>
      </c>
      <c r="C248" s="136"/>
      <c r="D248" s="124"/>
      <c r="E248" s="129">
        <v>49</v>
      </c>
      <c r="F248" s="119">
        <v>49</v>
      </c>
      <c r="G248" s="130">
        <v>49</v>
      </c>
      <c r="H248" s="1072"/>
      <c r="I248" s="130"/>
      <c r="J248" s="127"/>
      <c r="K248" s="124"/>
      <c r="L248" s="124"/>
      <c r="M248" s="124"/>
      <c r="N248" s="124"/>
      <c r="O248" s="124"/>
      <c r="P248" s="124"/>
      <c r="Q248" s="124"/>
      <c r="R248" s="124"/>
      <c r="S248" s="550"/>
    </row>
    <row r="249" spans="1:19" ht="16.5" customHeight="1" thickBot="1">
      <c r="A249" s="398"/>
      <c r="B249" s="404" t="s">
        <v>26</v>
      </c>
      <c r="C249" s="123"/>
      <c r="D249" s="124"/>
      <c r="E249" s="114"/>
      <c r="F249" s="114"/>
      <c r="G249" s="114"/>
      <c r="H249" s="114"/>
      <c r="I249" s="114"/>
      <c r="J249" s="551"/>
      <c r="K249" s="552"/>
      <c r="L249" s="552"/>
      <c r="M249" s="552"/>
      <c r="N249" s="552"/>
      <c r="O249" s="552"/>
      <c r="P249" s="552"/>
      <c r="Q249" s="541"/>
      <c r="R249" s="541"/>
      <c r="S249" s="553"/>
    </row>
    <row r="250" spans="1:19" ht="16.5" customHeight="1">
      <c r="A250" s="398"/>
      <c r="B250" s="404"/>
      <c r="C250" s="123"/>
      <c r="D250" s="124"/>
      <c r="E250" s="114"/>
      <c r="F250" s="114"/>
      <c r="G250" s="114"/>
      <c r="H250" s="114"/>
      <c r="I250" s="114"/>
      <c r="J250" s="137"/>
      <c r="K250" s="137"/>
      <c r="L250" s="137"/>
      <c r="M250" s="137"/>
      <c r="N250" s="137"/>
      <c r="O250" s="137"/>
      <c r="P250" s="137"/>
      <c r="Q250" s="137"/>
      <c r="R250" s="148"/>
      <c r="S250" s="137"/>
    </row>
    <row r="251" spans="1:19" ht="16.5" customHeight="1" thickBot="1">
      <c r="A251" s="398"/>
      <c r="B251" s="554" t="s">
        <v>313</v>
      </c>
      <c r="C251" s="123"/>
      <c r="D251" s="124"/>
      <c r="E251" s="114"/>
      <c r="F251" s="114"/>
      <c r="G251" s="114"/>
      <c r="H251" s="114"/>
      <c r="I251" s="114"/>
      <c r="J251" s="137"/>
      <c r="K251" s="138"/>
      <c r="L251" s="138"/>
      <c r="M251" s="138"/>
      <c r="N251" s="138"/>
      <c r="O251" s="138"/>
      <c r="P251" s="138"/>
      <c r="Q251" s="138"/>
      <c r="R251" s="138"/>
      <c r="S251" s="138"/>
    </row>
    <row r="252" spans="1:19" ht="16.5" customHeight="1" thickBot="1">
      <c r="A252" s="398"/>
      <c r="B252" s="554"/>
      <c r="C252" s="123"/>
      <c r="D252" s="124"/>
      <c r="E252" s="1270" t="s">
        <v>147</v>
      </c>
      <c r="F252" s="1271"/>
      <c r="G252" s="1271"/>
      <c r="H252" s="1272"/>
      <c r="I252" s="114"/>
      <c r="J252" s="1261"/>
      <c r="K252" s="1262"/>
      <c r="L252" s="1262"/>
      <c r="M252" s="1262"/>
      <c r="N252" s="1262"/>
      <c r="O252" s="1262"/>
      <c r="P252" s="1262"/>
      <c r="Q252" s="1262"/>
      <c r="R252" s="1262"/>
      <c r="S252" s="1263"/>
    </row>
    <row r="253" spans="1:19" ht="16.5" customHeight="1" thickBot="1">
      <c r="A253" s="398"/>
      <c r="B253" s="554"/>
      <c r="C253" s="114"/>
      <c r="D253" s="114"/>
      <c r="E253" s="192" t="s">
        <v>5</v>
      </c>
      <c r="F253" s="193" t="s">
        <v>6</v>
      </c>
      <c r="G253" s="193" t="s">
        <v>7</v>
      </c>
      <c r="H253" s="194" t="s">
        <v>8</v>
      </c>
      <c r="I253" s="119"/>
      <c r="J253" s="546"/>
      <c r="K253" s="547"/>
      <c r="L253" s="547"/>
      <c r="M253" s="547"/>
      <c r="N253" s="547"/>
      <c r="O253" s="547"/>
      <c r="P253" s="547"/>
      <c r="Q253" s="547"/>
      <c r="R253" s="547"/>
      <c r="S253" s="537"/>
    </row>
    <row r="254" spans="1:19" ht="16.5" customHeight="1">
      <c r="A254" s="398"/>
      <c r="B254" s="555" t="s">
        <v>9</v>
      </c>
      <c r="C254" s="555"/>
      <c r="D254" s="155"/>
      <c r="E254" s="156">
        <f>E221+E246</f>
        <v>108</v>
      </c>
      <c r="F254" s="157">
        <f>F221+F246</f>
        <v>120</v>
      </c>
      <c r="G254" s="157">
        <f>G221+G235</f>
        <v>122</v>
      </c>
      <c r="H254" s="158">
        <f>H221+H246</f>
        <v>2</v>
      </c>
      <c r="I254" s="113"/>
      <c r="J254" s="127"/>
      <c r="K254" s="114"/>
      <c r="L254" s="114"/>
      <c r="M254" s="114"/>
      <c r="N254" s="114"/>
      <c r="O254" s="114"/>
      <c r="P254" s="114"/>
      <c r="Q254" s="114"/>
      <c r="R254" s="114"/>
      <c r="S254" s="128"/>
    </row>
    <row r="255" spans="1:19" ht="16.5" customHeight="1" thickBot="1">
      <c r="A255" s="398"/>
      <c r="B255" s="151" t="s">
        <v>10</v>
      </c>
      <c r="C255" s="123"/>
      <c r="D255" s="114"/>
      <c r="E255" s="185">
        <f>E222</f>
        <v>119</v>
      </c>
      <c r="F255" s="146">
        <f>F222</f>
        <v>109</v>
      </c>
      <c r="G255" s="146">
        <f>G222</f>
        <v>92</v>
      </c>
      <c r="H255" s="147"/>
      <c r="I255" s="114"/>
      <c r="J255" s="127"/>
      <c r="K255" s="114"/>
      <c r="L255" s="114"/>
      <c r="M255" s="114"/>
      <c r="N255" s="114"/>
      <c r="O255" s="114"/>
      <c r="P255" s="114"/>
      <c r="Q255" s="114"/>
      <c r="R255" s="114"/>
      <c r="S255" s="128"/>
    </row>
    <row r="256" spans="1:19" ht="16.5" customHeight="1" thickBot="1">
      <c r="A256" s="398"/>
      <c r="B256" s="151" t="s">
        <v>11</v>
      </c>
      <c r="C256" s="123"/>
      <c r="D256" s="124"/>
      <c r="E256" s="129">
        <f>E223+E248</f>
        <v>256</v>
      </c>
      <c r="F256" s="119">
        <f>F223+F248</f>
        <v>256</v>
      </c>
      <c r="G256" s="130">
        <f>G223+G248</f>
        <v>256</v>
      </c>
      <c r="H256" s="131"/>
      <c r="I256" s="130"/>
      <c r="J256" s="127"/>
      <c r="K256" s="124"/>
      <c r="L256" s="124"/>
      <c r="M256" s="124"/>
      <c r="N256" s="124"/>
      <c r="O256" s="124"/>
      <c r="P256" s="124"/>
      <c r="Q256" s="114"/>
      <c r="R256" s="114"/>
      <c r="S256" s="128"/>
    </row>
    <row r="257" spans="1:19" ht="16.5" customHeight="1" thickBot="1">
      <c r="A257" s="398"/>
      <c r="B257" s="404" t="s">
        <v>26</v>
      </c>
      <c r="C257" s="136"/>
      <c r="D257" s="137"/>
      <c r="E257" s="138"/>
      <c r="F257" s="138"/>
      <c r="G257" s="138"/>
      <c r="H257" s="138"/>
      <c r="I257" s="138"/>
      <c r="J257" s="568"/>
      <c r="K257" s="539"/>
      <c r="L257" s="539"/>
      <c r="M257" s="539"/>
      <c r="N257" s="539"/>
      <c r="O257" s="539"/>
      <c r="P257" s="539"/>
      <c r="Q257" s="539"/>
      <c r="R257" s="539"/>
      <c r="S257" s="553"/>
    </row>
    <row r="258" spans="1:19" ht="16.5" customHeight="1">
      <c r="A258" s="398"/>
      <c r="B258" s="404"/>
      <c r="C258" s="136"/>
      <c r="D258" s="137"/>
      <c r="E258" s="138"/>
      <c r="F258" s="138"/>
      <c r="G258" s="138"/>
      <c r="H258" s="138"/>
      <c r="I258" s="138"/>
      <c r="J258" s="1183"/>
      <c r="K258" s="1183"/>
      <c r="L258" s="1183"/>
      <c r="M258" s="1183"/>
      <c r="N258" s="1183"/>
      <c r="O258" s="1183"/>
      <c r="P258" s="1183"/>
      <c r="Q258" s="1183"/>
      <c r="R258" s="1183"/>
      <c r="S258" s="1183"/>
    </row>
    <row r="259" spans="1:19" ht="16.5" customHeight="1">
      <c r="A259" s="398"/>
      <c r="B259" s="404" t="s">
        <v>370</v>
      </c>
      <c r="C259" s="136"/>
      <c r="D259" s="137"/>
      <c r="E259" s="138"/>
      <c r="F259" s="138"/>
      <c r="G259" s="138"/>
      <c r="H259" s="138"/>
      <c r="I259" s="138"/>
      <c r="J259" s="1183"/>
      <c r="K259" s="1183"/>
      <c r="L259" s="1183"/>
      <c r="M259" s="1183"/>
      <c r="N259" s="1183"/>
      <c r="O259" s="1183"/>
      <c r="P259" s="1183"/>
      <c r="Q259" s="1183"/>
      <c r="R259" s="1183"/>
      <c r="S259" s="1183"/>
    </row>
    <row r="260" spans="1:19" ht="16.5" customHeight="1">
      <c r="A260" s="398"/>
      <c r="B260" s="404" t="s">
        <v>371</v>
      </c>
      <c r="C260" s="136"/>
      <c r="D260" s="137"/>
      <c r="E260" s="138"/>
      <c r="F260" s="138"/>
      <c r="G260" s="138"/>
      <c r="H260" s="138"/>
      <c r="I260" s="138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</row>
    <row r="261" spans="1:19" ht="16.5" customHeight="1">
      <c r="A261" s="398"/>
      <c r="B261" s="396" t="s">
        <v>0</v>
      </c>
      <c r="C261" s="162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</row>
    <row r="262" spans="1:19" ht="16.5" customHeight="1">
      <c r="A262" s="398"/>
      <c r="B262" s="396" t="s">
        <v>28</v>
      </c>
      <c r="C262" s="162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</row>
    <row r="263" spans="1:19" ht="16.5" customHeight="1">
      <c r="A263" s="398"/>
      <c r="B263" s="398"/>
      <c r="C263" s="164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</row>
    <row r="264" spans="1:19" ht="16.5" customHeight="1">
      <c r="A264" s="398"/>
      <c r="B264" s="396" t="s">
        <v>202</v>
      </c>
      <c r="C264" s="164"/>
      <c r="D264" s="138"/>
      <c r="E264" s="138"/>
      <c r="F264" s="138"/>
      <c r="G264" s="138"/>
      <c r="H264" s="138"/>
      <c r="I264" s="138"/>
      <c r="J264" s="398"/>
      <c r="K264" s="398"/>
      <c r="L264" s="398"/>
      <c r="M264" s="398"/>
      <c r="N264" s="398"/>
      <c r="O264" s="398"/>
      <c r="P264" s="398"/>
      <c r="Q264" s="398"/>
      <c r="R264" s="138"/>
      <c r="S264" s="398"/>
    </row>
    <row r="265" spans="1:19" ht="16.5" customHeight="1">
      <c r="A265" s="398"/>
      <c r="B265" s="398"/>
      <c r="C265" s="164"/>
      <c r="D265" s="138"/>
      <c r="E265" s="138"/>
      <c r="F265" s="138"/>
      <c r="G265" s="138"/>
      <c r="H265" s="138"/>
      <c r="I265" s="138"/>
      <c r="J265" s="398"/>
      <c r="K265" s="398"/>
      <c r="L265" s="398"/>
      <c r="M265" s="398"/>
      <c r="N265" s="398"/>
      <c r="O265" s="398"/>
      <c r="P265" s="398"/>
      <c r="Q265" s="398"/>
      <c r="R265" s="138"/>
      <c r="S265" s="398"/>
    </row>
    <row r="266" spans="1:19" ht="16.5" customHeight="1" thickBot="1">
      <c r="A266" s="398"/>
      <c r="B266" s="396" t="s">
        <v>2</v>
      </c>
      <c r="C266" s="164"/>
      <c r="D266" s="138"/>
      <c r="E266" s="138"/>
      <c r="F266" s="138"/>
      <c r="G266" s="138"/>
      <c r="H266" s="138"/>
      <c r="I266" s="138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</row>
    <row r="267" spans="1:19" ht="16.5" customHeight="1">
      <c r="A267" s="398"/>
      <c r="B267" s="398"/>
      <c r="C267" s="533"/>
      <c r="D267" s="118"/>
      <c r="E267" s="1258" t="s">
        <v>3</v>
      </c>
      <c r="F267" s="1259"/>
      <c r="G267" s="1259"/>
      <c r="H267" s="1260"/>
      <c r="I267" s="113"/>
      <c r="J267" s="1261"/>
      <c r="K267" s="1262"/>
      <c r="L267" s="1262"/>
      <c r="M267" s="1262"/>
      <c r="N267" s="1262"/>
      <c r="O267" s="1262"/>
      <c r="P267" s="1262"/>
      <c r="Q267" s="1262"/>
      <c r="R267" s="1262"/>
      <c r="S267" s="1263"/>
    </row>
    <row r="268" spans="1:19" ht="16.5" customHeight="1" thickBot="1">
      <c r="A268" s="398"/>
      <c r="B268" s="396"/>
      <c r="C268" s="558" t="s">
        <v>4</v>
      </c>
      <c r="D268" s="167"/>
      <c r="E268" s="570" t="s">
        <v>5</v>
      </c>
      <c r="F268" s="571" t="s">
        <v>6</v>
      </c>
      <c r="G268" s="571" t="s">
        <v>7</v>
      </c>
      <c r="H268" s="572" t="s">
        <v>8</v>
      </c>
      <c r="I268" s="536"/>
      <c r="J268" s="546"/>
      <c r="K268" s="547"/>
      <c r="L268" s="547"/>
      <c r="M268" s="547"/>
      <c r="N268" s="547"/>
      <c r="O268" s="547"/>
      <c r="P268" s="547"/>
      <c r="Q268" s="547"/>
      <c r="R268" s="547"/>
      <c r="S268" s="537"/>
    </row>
    <row r="269" spans="1:19" ht="16.5" customHeight="1">
      <c r="A269" s="398"/>
      <c r="B269" s="398"/>
      <c r="C269" s="171" t="s">
        <v>217</v>
      </c>
      <c r="D269" s="172"/>
      <c r="E269" s="112"/>
      <c r="F269" s="112"/>
      <c r="G269" s="112"/>
      <c r="H269" s="112">
        <v>0</v>
      </c>
      <c r="I269" s="172"/>
      <c r="J269" s="549"/>
      <c r="K269" s="124"/>
      <c r="L269" s="124"/>
      <c r="M269" s="124"/>
      <c r="N269" s="124"/>
      <c r="O269" s="124"/>
      <c r="P269" s="124"/>
      <c r="Q269" s="124"/>
      <c r="R269" s="124"/>
      <c r="S269" s="538"/>
    </row>
    <row r="270" spans="1:19" ht="16.5" customHeight="1">
      <c r="A270" s="398"/>
      <c r="B270" s="398"/>
      <c r="C270" s="175" t="s">
        <v>233</v>
      </c>
      <c r="D270" s="172"/>
      <c r="E270" s="112"/>
      <c r="F270" s="112"/>
      <c r="G270" s="112"/>
      <c r="H270" s="112">
        <v>0</v>
      </c>
      <c r="I270" s="141"/>
      <c r="J270" s="127"/>
      <c r="K270" s="114"/>
      <c r="L270" s="114"/>
      <c r="M270" s="114"/>
      <c r="N270" s="114"/>
      <c r="O270" s="114"/>
      <c r="P270" s="114"/>
      <c r="Q270" s="114"/>
      <c r="R270" s="114"/>
      <c r="S270" s="128"/>
    </row>
    <row r="271" spans="1:19" ht="16.5" customHeight="1">
      <c r="A271" s="398"/>
      <c r="B271" s="398"/>
      <c r="C271" s="175" t="s">
        <v>234</v>
      </c>
      <c r="D271" s="172"/>
      <c r="E271" s="112"/>
      <c r="F271" s="112"/>
      <c r="G271" s="112"/>
      <c r="H271" s="112">
        <v>0</v>
      </c>
      <c r="I271" s="141"/>
      <c r="J271" s="127"/>
      <c r="K271" s="114"/>
      <c r="L271" s="114"/>
      <c r="M271" s="114"/>
      <c r="N271" s="114"/>
      <c r="O271" s="114"/>
      <c r="P271" s="114"/>
      <c r="Q271" s="114"/>
      <c r="R271" s="114"/>
      <c r="S271" s="128"/>
    </row>
    <row r="272" spans="1:19" ht="16.5" customHeight="1">
      <c r="A272" s="398"/>
      <c r="B272" s="398"/>
      <c r="C272" s="175">
        <v>434</v>
      </c>
      <c r="D272" s="573" t="s">
        <v>211</v>
      </c>
      <c r="E272" s="112"/>
      <c r="F272" s="112"/>
      <c r="G272" s="112"/>
      <c r="H272" s="112">
        <v>0</v>
      </c>
      <c r="I272" s="141"/>
      <c r="J272" s="127"/>
      <c r="K272" s="114"/>
      <c r="L272" s="114"/>
      <c r="M272" s="114"/>
      <c r="N272" s="114"/>
      <c r="O272" s="114"/>
      <c r="P272" s="114"/>
      <c r="Q272" s="114"/>
      <c r="R272" s="114"/>
      <c r="S272" s="128"/>
    </row>
    <row r="273" spans="1:19" ht="15.75" customHeight="1" thickBot="1">
      <c r="A273" s="398"/>
      <c r="B273" s="398"/>
      <c r="C273" s="175"/>
      <c r="D273" s="573"/>
      <c r="E273" s="112"/>
      <c r="F273" s="112"/>
      <c r="G273" s="112"/>
      <c r="H273" s="112">
        <v>0</v>
      </c>
      <c r="I273" s="141"/>
      <c r="J273" s="127"/>
      <c r="K273" s="114"/>
      <c r="L273" s="114"/>
      <c r="M273" s="114"/>
      <c r="N273" s="114"/>
      <c r="O273" s="114"/>
      <c r="P273" s="114"/>
      <c r="Q273" s="114"/>
      <c r="R273" s="114"/>
      <c r="S273" s="128"/>
    </row>
    <row r="274" spans="1:19" ht="16.5" customHeight="1" hidden="1">
      <c r="A274" s="398"/>
      <c r="B274" s="398"/>
      <c r="C274" s="176"/>
      <c r="D274" s="141"/>
      <c r="E274" s="112"/>
      <c r="F274" s="112"/>
      <c r="G274" s="112"/>
      <c r="H274" s="112">
        <v>0</v>
      </c>
      <c r="I274" s="141"/>
      <c r="J274" s="127"/>
      <c r="K274" s="114"/>
      <c r="L274" s="114"/>
      <c r="M274" s="114"/>
      <c r="N274" s="114"/>
      <c r="O274" s="114"/>
      <c r="P274" s="114"/>
      <c r="Q274" s="114"/>
      <c r="R274" s="114"/>
      <c r="S274" s="128"/>
    </row>
    <row r="275" spans="1:19" ht="16.5" customHeight="1" hidden="1">
      <c r="A275" s="398"/>
      <c r="B275" s="398"/>
      <c r="C275" s="176"/>
      <c r="D275" s="141"/>
      <c r="E275" s="112"/>
      <c r="F275" s="112"/>
      <c r="G275" s="112"/>
      <c r="H275" s="112"/>
      <c r="I275" s="141"/>
      <c r="J275" s="127"/>
      <c r="K275" s="114"/>
      <c r="L275" s="114"/>
      <c r="M275" s="114"/>
      <c r="N275" s="114"/>
      <c r="O275" s="114"/>
      <c r="P275" s="114"/>
      <c r="Q275" s="114"/>
      <c r="R275" s="114"/>
      <c r="S275" s="128"/>
    </row>
    <row r="276" spans="1:19" ht="16.5" customHeight="1" hidden="1">
      <c r="A276" s="398"/>
      <c r="B276" s="398"/>
      <c r="C276" s="176"/>
      <c r="D276" s="141"/>
      <c r="E276" s="112"/>
      <c r="F276" s="112"/>
      <c r="G276" s="112"/>
      <c r="H276" s="112"/>
      <c r="I276" s="141"/>
      <c r="J276" s="127"/>
      <c r="K276" s="114"/>
      <c r="L276" s="114"/>
      <c r="M276" s="114"/>
      <c r="N276" s="114"/>
      <c r="O276" s="114"/>
      <c r="P276" s="114"/>
      <c r="Q276" s="114"/>
      <c r="R276" s="114"/>
      <c r="S276" s="128"/>
    </row>
    <row r="277" spans="1:19" ht="16.5" customHeight="1" hidden="1">
      <c r="A277" s="398"/>
      <c r="B277" s="398"/>
      <c r="C277" s="176"/>
      <c r="D277" s="141"/>
      <c r="E277" s="112"/>
      <c r="F277" s="112"/>
      <c r="G277" s="112"/>
      <c r="H277" s="112"/>
      <c r="I277" s="141"/>
      <c r="J277" s="127"/>
      <c r="K277" s="114"/>
      <c r="L277" s="114"/>
      <c r="M277" s="114"/>
      <c r="N277" s="114"/>
      <c r="O277" s="114"/>
      <c r="P277" s="114"/>
      <c r="Q277" s="114"/>
      <c r="R277" s="114"/>
      <c r="S277" s="128"/>
    </row>
    <row r="278" spans="1:19" ht="16.5" customHeight="1" hidden="1">
      <c r="A278" s="398"/>
      <c r="B278" s="398"/>
      <c r="C278" s="176"/>
      <c r="D278" s="141"/>
      <c r="E278" s="112"/>
      <c r="F278" s="112"/>
      <c r="G278" s="112"/>
      <c r="H278" s="112"/>
      <c r="I278" s="141"/>
      <c r="J278" s="127"/>
      <c r="K278" s="114"/>
      <c r="L278" s="114"/>
      <c r="M278" s="114"/>
      <c r="N278" s="114"/>
      <c r="O278" s="114"/>
      <c r="P278" s="114"/>
      <c r="Q278" s="114"/>
      <c r="R278" s="114"/>
      <c r="S278" s="128"/>
    </row>
    <row r="279" spans="1:19" ht="16.5" customHeight="1" hidden="1">
      <c r="A279" s="398"/>
      <c r="B279" s="398"/>
      <c r="C279" s="176"/>
      <c r="D279" s="141"/>
      <c r="E279" s="112"/>
      <c r="F279" s="112"/>
      <c r="G279" s="112"/>
      <c r="H279" s="112"/>
      <c r="I279" s="141"/>
      <c r="J279" s="127"/>
      <c r="K279" s="114"/>
      <c r="L279" s="114"/>
      <c r="M279" s="114"/>
      <c r="N279" s="114"/>
      <c r="O279" s="114"/>
      <c r="P279" s="114"/>
      <c r="Q279" s="114"/>
      <c r="R279" s="114"/>
      <c r="S279" s="128"/>
    </row>
    <row r="280" spans="1:19" ht="16.5" customHeight="1" hidden="1">
      <c r="A280" s="398"/>
      <c r="B280" s="398"/>
      <c r="C280" s="176"/>
      <c r="D280" s="141"/>
      <c r="E280" s="112"/>
      <c r="F280" s="112"/>
      <c r="G280" s="112"/>
      <c r="H280" s="112"/>
      <c r="I280" s="141"/>
      <c r="J280" s="127"/>
      <c r="K280" s="114"/>
      <c r="L280" s="114"/>
      <c r="M280" s="114"/>
      <c r="N280" s="114"/>
      <c r="O280" s="114"/>
      <c r="P280" s="114"/>
      <c r="Q280" s="114"/>
      <c r="R280" s="114"/>
      <c r="S280" s="128"/>
    </row>
    <row r="281" spans="1:19" ht="16.5" customHeight="1" hidden="1">
      <c r="A281" s="398"/>
      <c r="B281" s="398"/>
      <c r="C281" s="176"/>
      <c r="D281" s="141"/>
      <c r="E281" s="112"/>
      <c r="F281" s="112"/>
      <c r="G281" s="112"/>
      <c r="H281" s="112"/>
      <c r="I281" s="141"/>
      <c r="J281" s="127"/>
      <c r="K281" s="114"/>
      <c r="L281" s="114"/>
      <c r="M281" s="114"/>
      <c r="N281" s="114"/>
      <c r="O281" s="114"/>
      <c r="P281" s="114"/>
      <c r="Q281" s="114"/>
      <c r="R281" s="114"/>
      <c r="S281" s="128"/>
    </row>
    <row r="282" spans="1:19" ht="16.5" customHeight="1" hidden="1">
      <c r="A282" s="398"/>
      <c r="B282" s="398"/>
      <c r="C282" s="176"/>
      <c r="D282" s="141"/>
      <c r="E282" s="112"/>
      <c r="F282" s="112"/>
      <c r="G282" s="112"/>
      <c r="H282" s="112"/>
      <c r="I282" s="141"/>
      <c r="J282" s="127"/>
      <c r="K282" s="114"/>
      <c r="L282" s="114"/>
      <c r="M282" s="114"/>
      <c r="N282" s="114"/>
      <c r="O282" s="114"/>
      <c r="P282" s="114"/>
      <c r="Q282" s="114"/>
      <c r="R282" s="114"/>
      <c r="S282" s="128"/>
    </row>
    <row r="283" spans="1:19" ht="16.5" customHeight="1" hidden="1">
      <c r="A283" s="398"/>
      <c r="B283" s="398"/>
      <c r="C283" s="176"/>
      <c r="D283" s="141"/>
      <c r="E283" s="112"/>
      <c r="F283" s="112"/>
      <c r="G283" s="112"/>
      <c r="H283" s="112"/>
      <c r="I283" s="141"/>
      <c r="J283" s="127"/>
      <c r="K283" s="114"/>
      <c r="L283" s="114"/>
      <c r="M283" s="114"/>
      <c r="N283" s="114"/>
      <c r="O283" s="114"/>
      <c r="P283" s="114"/>
      <c r="Q283" s="114"/>
      <c r="R283" s="114"/>
      <c r="S283" s="128"/>
    </row>
    <row r="284" spans="1:19" ht="16.5" customHeight="1" hidden="1">
      <c r="A284" s="398"/>
      <c r="B284" s="398"/>
      <c r="C284" s="176"/>
      <c r="D284" s="141"/>
      <c r="E284" s="112"/>
      <c r="F284" s="112"/>
      <c r="G284" s="112"/>
      <c r="H284" s="112"/>
      <c r="I284" s="141"/>
      <c r="J284" s="127"/>
      <c r="K284" s="114"/>
      <c r="L284" s="114"/>
      <c r="M284" s="114"/>
      <c r="N284" s="114"/>
      <c r="O284" s="114"/>
      <c r="P284" s="114"/>
      <c r="Q284" s="114"/>
      <c r="R284" s="114"/>
      <c r="S284" s="128"/>
    </row>
    <row r="285" spans="1:19" ht="16.5" customHeight="1" hidden="1">
      <c r="A285" s="398"/>
      <c r="B285" s="398"/>
      <c r="C285" s="176"/>
      <c r="D285" s="141"/>
      <c r="E285" s="112"/>
      <c r="F285" s="112"/>
      <c r="G285" s="112"/>
      <c r="H285" s="112"/>
      <c r="I285" s="141"/>
      <c r="J285" s="127"/>
      <c r="K285" s="114"/>
      <c r="L285" s="114"/>
      <c r="M285" s="114"/>
      <c r="N285" s="114"/>
      <c r="O285" s="114"/>
      <c r="P285" s="114"/>
      <c r="Q285" s="114"/>
      <c r="R285" s="114"/>
      <c r="S285" s="128"/>
    </row>
    <row r="286" spans="1:19" ht="16.5" customHeight="1" hidden="1">
      <c r="A286" s="398"/>
      <c r="B286" s="398"/>
      <c r="C286" s="176"/>
      <c r="D286" s="141"/>
      <c r="E286" s="112"/>
      <c r="F286" s="112"/>
      <c r="G286" s="112"/>
      <c r="H286" s="112"/>
      <c r="I286" s="141"/>
      <c r="J286" s="127"/>
      <c r="K286" s="114"/>
      <c r="L286" s="114"/>
      <c r="M286" s="114"/>
      <c r="N286" s="114"/>
      <c r="O286" s="114"/>
      <c r="P286" s="114"/>
      <c r="Q286" s="114"/>
      <c r="R286" s="114"/>
      <c r="S286" s="128"/>
    </row>
    <row r="287" spans="1:19" ht="16.5" customHeight="1" hidden="1">
      <c r="A287" s="398"/>
      <c r="B287" s="398"/>
      <c r="C287" s="176"/>
      <c r="D287" s="141"/>
      <c r="E287" s="112"/>
      <c r="F287" s="112"/>
      <c r="G287" s="112"/>
      <c r="H287" s="112"/>
      <c r="I287" s="141"/>
      <c r="J287" s="127"/>
      <c r="K287" s="114"/>
      <c r="L287" s="114"/>
      <c r="M287" s="114"/>
      <c r="N287" s="114"/>
      <c r="O287" s="114"/>
      <c r="P287" s="114"/>
      <c r="Q287" s="114"/>
      <c r="R287" s="114"/>
      <c r="S287" s="128"/>
    </row>
    <row r="288" spans="1:19" ht="16.5" customHeight="1" hidden="1">
      <c r="A288" s="398"/>
      <c r="B288" s="398"/>
      <c r="C288" s="176"/>
      <c r="D288" s="141"/>
      <c r="E288" s="112"/>
      <c r="F288" s="112"/>
      <c r="G288" s="112"/>
      <c r="H288" s="112"/>
      <c r="I288" s="141"/>
      <c r="J288" s="127"/>
      <c r="K288" s="114"/>
      <c r="L288" s="114"/>
      <c r="M288" s="114"/>
      <c r="N288" s="114"/>
      <c r="O288" s="114"/>
      <c r="P288" s="114"/>
      <c r="Q288" s="114"/>
      <c r="R288" s="114"/>
      <c r="S288" s="128"/>
    </row>
    <row r="289" spans="1:19" ht="16.5" customHeight="1" hidden="1">
      <c r="A289" s="398"/>
      <c r="B289" s="398"/>
      <c r="C289" s="176"/>
      <c r="D289" s="141"/>
      <c r="E289" s="112"/>
      <c r="F289" s="112"/>
      <c r="G289" s="112"/>
      <c r="H289" s="112"/>
      <c r="I289" s="141"/>
      <c r="J289" s="127"/>
      <c r="K289" s="114"/>
      <c r="L289" s="114"/>
      <c r="M289" s="114"/>
      <c r="N289" s="114"/>
      <c r="O289" s="114"/>
      <c r="P289" s="114"/>
      <c r="Q289" s="114"/>
      <c r="R289" s="114"/>
      <c r="S289" s="128"/>
    </row>
    <row r="290" spans="1:19" ht="16.5" customHeight="1" hidden="1">
      <c r="A290" s="398"/>
      <c r="B290" s="398"/>
      <c r="C290" s="176"/>
      <c r="D290" s="141"/>
      <c r="E290" s="112"/>
      <c r="F290" s="112"/>
      <c r="G290" s="112"/>
      <c r="H290" s="112"/>
      <c r="I290" s="141"/>
      <c r="J290" s="127"/>
      <c r="K290" s="114"/>
      <c r="L290" s="114"/>
      <c r="M290" s="114"/>
      <c r="N290" s="114"/>
      <c r="O290" s="114"/>
      <c r="P290" s="114"/>
      <c r="Q290" s="114"/>
      <c r="R290" s="114"/>
      <c r="S290" s="128"/>
    </row>
    <row r="291" spans="1:19" ht="16.5" customHeight="1" hidden="1">
      <c r="A291" s="398"/>
      <c r="B291" s="398"/>
      <c r="C291" s="176"/>
      <c r="D291" s="141"/>
      <c r="E291" s="112"/>
      <c r="F291" s="112"/>
      <c r="G291" s="112"/>
      <c r="H291" s="112"/>
      <c r="I291" s="122"/>
      <c r="J291" s="127"/>
      <c r="K291" s="114"/>
      <c r="L291" s="114"/>
      <c r="M291" s="114"/>
      <c r="N291" s="114"/>
      <c r="O291" s="114"/>
      <c r="P291" s="114"/>
      <c r="Q291" s="114"/>
      <c r="R291" s="114"/>
      <c r="S291" s="128"/>
    </row>
    <row r="292" spans="1:19" ht="16.5" customHeight="1" hidden="1" thickBot="1">
      <c r="A292" s="398"/>
      <c r="B292" s="398"/>
      <c r="C292" s="120"/>
      <c r="D292" s="121"/>
      <c r="E292" s="112"/>
      <c r="F292" s="112"/>
      <c r="G292" s="112"/>
      <c r="H292" s="112"/>
      <c r="I292" s="122"/>
      <c r="J292" s="127"/>
      <c r="K292" s="114"/>
      <c r="L292" s="114"/>
      <c r="M292" s="114"/>
      <c r="N292" s="114"/>
      <c r="O292" s="114"/>
      <c r="P292" s="114"/>
      <c r="Q292" s="114"/>
      <c r="R292" s="114"/>
      <c r="S292" s="128"/>
    </row>
    <row r="293" spans="1:19" ht="16.5" customHeight="1">
      <c r="A293" s="398"/>
      <c r="B293" s="396" t="s">
        <v>9</v>
      </c>
      <c r="C293" s="123"/>
      <c r="D293" s="124"/>
      <c r="E293" s="156"/>
      <c r="F293" s="157"/>
      <c r="G293" s="157"/>
      <c r="H293" s="158">
        <v>0</v>
      </c>
      <c r="I293" s="113"/>
      <c r="J293" s="127"/>
      <c r="K293" s="114"/>
      <c r="L293" s="114"/>
      <c r="M293" s="114"/>
      <c r="N293" s="114"/>
      <c r="O293" s="114"/>
      <c r="P293" s="114"/>
      <c r="Q293" s="114"/>
      <c r="R293" s="114"/>
      <c r="S293" s="128"/>
    </row>
    <row r="294" spans="1:19" ht="16.5" customHeight="1" thickBot="1">
      <c r="A294" s="398"/>
      <c r="B294" s="396" t="s">
        <v>10</v>
      </c>
      <c r="C294" s="123"/>
      <c r="D294" s="124"/>
      <c r="E294" s="185"/>
      <c r="F294" s="146"/>
      <c r="G294" s="146"/>
      <c r="H294" s="147"/>
      <c r="I294" s="114"/>
      <c r="J294" s="127"/>
      <c r="K294" s="114"/>
      <c r="L294" s="114"/>
      <c r="M294" s="114"/>
      <c r="N294" s="114"/>
      <c r="O294" s="114"/>
      <c r="P294" s="114"/>
      <c r="Q294" s="114"/>
      <c r="R294" s="114"/>
      <c r="S294" s="128"/>
    </row>
    <row r="295" spans="1:19" ht="16.5" customHeight="1" thickBot="1">
      <c r="A295" s="398"/>
      <c r="B295" s="396" t="s">
        <v>11</v>
      </c>
      <c r="C295" s="123"/>
      <c r="D295" s="124"/>
      <c r="E295" s="129"/>
      <c r="F295" s="130"/>
      <c r="G295" s="130"/>
      <c r="H295" s="131"/>
      <c r="I295" s="130"/>
      <c r="J295" s="127"/>
      <c r="K295" s="124"/>
      <c r="L295" s="124"/>
      <c r="M295" s="124"/>
      <c r="N295" s="124"/>
      <c r="O295" s="124"/>
      <c r="P295" s="124"/>
      <c r="Q295" s="124"/>
      <c r="R295" s="124"/>
      <c r="S295" s="128"/>
    </row>
    <row r="296" spans="1:19" ht="16.5" customHeight="1" thickBot="1">
      <c r="A296" s="398"/>
      <c r="B296" s="396" t="s">
        <v>26</v>
      </c>
      <c r="C296" s="177"/>
      <c r="D296" s="114"/>
      <c r="E296" s="114"/>
      <c r="F296" s="114"/>
      <c r="G296" s="114"/>
      <c r="H296" s="114"/>
      <c r="I296" s="114"/>
      <c r="J296" s="568"/>
      <c r="K296" s="539"/>
      <c r="L296" s="539"/>
      <c r="M296" s="539"/>
      <c r="N296" s="539"/>
      <c r="O296" s="539"/>
      <c r="P296" s="539"/>
      <c r="Q296" s="539"/>
      <c r="R296" s="539"/>
      <c r="S296" s="542"/>
    </row>
    <row r="297" spans="1:19" ht="16.5" customHeight="1">
      <c r="A297" s="398"/>
      <c r="B297" s="398"/>
      <c r="C297" s="177"/>
      <c r="D297" s="114"/>
      <c r="E297" s="114"/>
      <c r="F297" s="114"/>
      <c r="G297" s="114"/>
      <c r="H297" s="114"/>
      <c r="I297" s="114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</row>
    <row r="298" spans="1:19" ht="16.5" customHeight="1">
      <c r="A298" s="398"/>
      <c r="B298" s="555"/>
      <c r="C298" s="177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1:19" ht="16.5" customHeight="1" thickBot="1">
      <c r="A299" s="398"/>
      <c r="B299" s="555" t="s">
        <v>314</v>
      </c>
      <c r="C299" s="177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1:43" ht="16.5" customHeight="1" thickBot="1">
      <c r="A300" s="398"/>
      <c r="B300" s="402"/>
      <c r="C300" s="1264" t="s">
        <v>107</v>
      </c>
      <c r="D300" s="1265"/>
      <c r="E300" s="1265"/>
      <c r="F300" s="1265"/>
      <c r="G300" s="1265"/>
      <c r="H300" s="1265"/>
      <c r="I300" s="1265"/>
      <c r="J300" s="1265"/>
      <c r="K300" s="1265"/>
      <c r="L300" s="1265"/>
      <c r="M300" s="1265"/>
      <c r="N300" s="1265"/>
      <c r="O300" s="1265"/>
      <c r="P300" s="1265"/>
      <c r="Q300" s="1265"/>
      <c r="R300" s="1265"/>
      <c r="S300" s="1266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:19" ht="16.5" customHeight="1" hidden="1" thickBot="1">
      <c r="A301" s="398"/>
      <c r="B301" s="1264" t="s">
        <v>228</v>
      </c>
      <c r="C301" s="1265"/>
      <c r="D301" s="1265"/>
      <c r="E301" s="1265"/>
      <c r="F301" s="1265"/>
      <c r="G301" s="1265"/>
      <c r="H301" s="1265"/>
      <c r="I301" s="1265"/>
      <c r="J301" s="1265"/>
      <c r="K301" s="1265"/>
      <c r="L301" s="1265"/>
      <c r="M301" s="1265"/>
      <c r="N301" s="1265"/>
      <c r="O301" s="1265"/>
      <c r="P301" s="1265"/>
      <c r="Q301" s="1265"/>
      <c r="R301" s="1265"/>
      <c r="S301" s="1266"/>
    </row>
    <row r="302" spans="1:19" ht="16.5" customHeight="1" hidden="1" thickBot="1">
      <c r="A302" s="398"/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</row>
    <row r="303" spans="1:19" ht="16.5" customHeight="1" hidden="1" thickBot="1">
      <c r="A303" s="398"/>
      <c r="B303" s="396"/>
      <c r="C303" s="574" t="s">
        <v>4</v>
      </c>
      <c r="D303" s="575"/>
      <c r="E303" s="192" t="s">
        <v>5</v>
      </c>
      <c r="F303" s="193" t="s">
        <v>6</v>
      </c>
      <c r="G303" s="193" t="s">
        <v>7</v>
      </c>
      <c r="H303" s="194" t="s">
        <v>8</v>
      </c>
      <c r="I303" s="155"/>
      <c r="J303" s="562"/>
      <c r="K303" s="563"/>
      <c r="L303" s="563"/>
      <c r="M303" s="563"/>
      <c r="N303" s="563"/>
      <c r="O303" s="563"/>
      <c r="P303" s="563"/>
      <c r="Q303" s="563"/>
      <c r="R303" s="563"/>
      <c r="S303" s="576"/>
    </row>
    <row r="304" spans="1:19" ht="16.5" customHeight="1" hidden="1" thickBot="1">
      <c r="A304" s="398"/>
      <c r="B304" s="398"/>
      <c r="C304" s="577"/>
      <c r="D304" s="130"/>
      <c r="E304" s="578"/>
      <c r="F304" s="146"/>
      <c r="G304" s="146"/>
      <c r="H304" s="147"/>
      <c r="I304" s="172"/>
      <c r="J304" s="127"/>
      <c r="K304" s="124"/>
      <c r="L304" s="124"/>
      <c r="M304" s="124"/>
      <c r="N304" s="124"/>
      <c r="O304" s="124"/>
      <c r="P304" s="124"/>
      <c r="Q304" s="124"/>
      <c r="R304" s="124"/>
      <c r="S304" s="538"/>
    </row>
    <row r="305" spans="1:19" ht="16.5" customHeight="1" hidden="1">
      <c r="A305" s="398"/>
      <c r="B305" s="398"/>
      <c r="C305" s="177"/>
      <c r="D305" s="114"/>
      <c r="E305" s="127"/>
      <c r="F305" s="114"/>
      <c r="G305" s="114"/>
      <c r="H305" s="114"/>
      <c r="I305" s="114"/>
      <c r="J305" s="127"/>
      <c r="K305" s="114"/>
      <c r="L305" s="114"/>
      <c r="M305" s="114"/>
      <c r="N305" s="114"/>
      <c r="O305" s="114"/>
      <c r="P305" s="114"/>
      <c r="Q305" s="114"/>
      <c r="R305" s="114"/>
      <c r="S305" s="128"/>
    </row>
    <row r="306" spans="1:19" ht="16.5" customHeight="1" hidden="1" thickBot="1">
      <c r="A306" s="398"/>
      <c r="B306" s="186" t="s">
        <v>11</v>
      </c>
      <c r="C306" s="177"/>
      <c r="D306" s="114"/>
      <c r="E306" s="129"/>
      <c r="F306" s="130"/>
      <c r="G306" s="130"/>
      <c r="H306" s="130">
        <v>0</v>
      </c>
      <c r="I306" s="130"/>
      <c r="J306" s="127"/>
      <c r="K306" s="114"/>
      <c r="L306" s="114"/>
      <c r="M306" s="114"/>
      <c r="N306" s="114"/>
      <c r="O306" s="114"/>
      <c r="P306" s="114"/>
      <c r="Q306" s="114"/>
      <c r="R306" s="114"/>
      <c r="S306" s="128"/>
    </row>
    <row r="307" spans="1:19" ht="16.5" customHeight="1" hidden="1" thickBot="1">
      <c r="A307" s="398"/>
      <c r="B307" s="398"/>
      <c r="C307" s="164"/>
      <c r="D307" s="138"/>
      <c r="E307" s="138"/>
      <c r="F307" s="138"/>
      <c r="G307" s="138"/>
      <c r="H307" s="138"/>
      <c r="I307" s="138"/>
      <c r="J307" s="129"/>
      <c r="K307" s="130"/>
      <c r="L307" s="130"/>
      <c r="M307" s="130"/>
      <c r="N307" s="130"/>
      <c r="O307" s="130"/>
      <c r="P307" s="130"/>
      <c r="Q307" s="130"/>
      <c r="R307" s="130"/>
      <c r="S307" s="131"/>
    </row>
    <row r="308" spans="1:19" ht="16.5" customHeight="1" hidden="1">
      <c r="A308" s="398"/>
      <c r="B308" s="398" t="s">
        <v>47</v>
      </c>
      <c r="C308" s="164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</row>
    <row r="309" spans="1:19" ht="16.5" customHeight="1" hidden="1">
      <c r="A309" s="398"/>
      <c r="B309" s="398" t="s">
        <v>288</v>
      </c>
      <c r="C309" s="164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</row>
    <row r="310" spans="1:19" ht="16.5" customHeight="1" hidden="1">
      <c r="A310" s="398"/>
      <c r="B310" s="398" t="s">
        <v>291</v>
      </c>
      <c r="C310" s="164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</row>
    <row r="311" spans="1:19" ht="16.5" customHeight="1">
      <c r="A311" s="398"/>
      <c r="B311" s="398" t="s">
        <v>254</v>
      </c>
      <c r="C311" s="164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</row>
    <row r="312" spans="1:19" ht="16.5" customHeight="1">
      <c r="A312" s="398"/>
      <c r="B312" s="404" t="s">
        <v>0</v>
      </c>
      <c r="C312" s="132"/>
      <c r="D312" s="133"/>
      <c r="E312" s="134"/>
      <c r="F312" s="134"/>
      <c r="G312" s="134"/>
      <c r="H312" s="134"/>
      <c r="I312" s="134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</row>
    <row r="313" spans="1:19" ht="16.5" customHeight="1">
      <c r="A313" s="398"/>
      <c r="B313" s="404" t="s">
        <v>28</v>
      </c>
      <c r="C313" s="132"/>
      <c r="D313" s="133"/>
      <c r="E313" s="134"/>
      <c r="F313" s="134"/>
      <c r="G313" s="134"/>
      <c r="H313" s="134"/>
      <c r="I313" s="134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</row>
    <row r="314" spans="1:19" ht="16.5" customHeight="1">
      <c r="A314" s="398"/>
      <c r="B314" s="405"/>
      <c r="C314" s="136"/>
      <c r="D314" s="137"/>
      <c r="E314" s="138"/>
      <c r="F314" s="138"/>
      <c r="G314" s="138"/>
      <c r="H314" s="138"/>
      <c r="I314" s="138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</row>
    <row r="315" spans="1:19" ht="16.5" customHeight="1">
      <c r="A315" s="398"/>
      <c r="B315" s="404" t="s">
        <v>315</v>
      </c>
      <c r="C315" s="136"/>
      <c r="D315" s="137"/>
      <c r="E315" s="138"/>
      <c r="F315" s="138"/>
      <c r="G315" s="138"/>
      <c r="H315" s="138"/>
      <c r="I315" s="138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</row>
    <row r="316" spans="1:19" ht="16.5" customHeight="1">
      <c r="A316" s="398"/>
      <c r="B316" s="405"/>
      <c r="C316" s="405"/>
      <c r="D316" s="137"/>
      <c r="E316" s="138"/>
      <c r="F316" s="138"/>
      <c r="G316" s="138"/>
      <c r="H316" s="138"/>
      <c r="I316" s="138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</row>
    <row r="317" spans="1:19" ht="16.5" customHeight="1" thickBot="1">
      <c r="A317" s="398"/>
      <c r="B317" s="396" t="s">
        <v>2</v>
      </c>
      <c r="C317" s="164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</row>
    <row r="318" spans="1:19" ht="16.5" customHeight="1">
      <c r="A318" s="398"/>
      <c r="B318" s="398"/>
      <c r="C318" s="533"/>
      <c r="D318" s="118"/>
      <c r="E318" s="1258" t="s">
        <v>3</v>
      </c>
      <c r="F318" s="1259"/>
      <c r="G318" s="1259"/>
      <c r="H318" s="1260"/>
      <c r="I318" s="113"/>
      <c r="J318" s="1261"/>
      <c r="K318" s="1262"/>
      <c r="L318" s="1262"/>
      <c r="M318" s="1262"/>
      <c r="N318" s="1262"/>
      <c r="O318" s="1262"/>
      <c r="P318" s="1262"/>
      <c r="Q318" s="1262"/>
      <c r="R318" s="1262"/>
      <c r="S318" s="1263"/>
    </row>
    <row r="319" spans="1:19" ht="16.5" customHeight="1" thickBot="1">
      <c r="A319" s="398"/>
      <c r="B319" s="396"/>
      <c r="C319" s="535" t="s">
        <v>4</v>
      </c>
      <c r="D319" s="191"/>
      <c r="E319" s="570" t="s">
        <v>5</v>
      </c>
      <c r="F319" s="571" t="s">
        <v>6</v>
      </c>
      <c r="G319" s="571" t="s">
        <v>7</v>
      </c>
      <c r="H319" s="572" t="s">
        <v>8</v>
      </c>
      <c r="I319" s="536"/>
      <c r="J319" s="546"/>
      <c r="K319" s="547"/>
      <c r="L319" s="547"/>
      <c r="M319" s="547"/>
      <c r="N319" s="547"/>
      <c r="O319" s="547"/>
      <c r="P319" s="547"/>
      <c r="Q319" s="547"/>
      <c r="R319" s="547"/>
      <c r="S319" s="537"/>
    </row>
    <row r="320" spans="1:19" ht="16.5" customHeight="1">
      <c r="A320" s="398"/>
      <c r="B320" s="396"/>
      <c r="C320" s="306" t="s">
        <v>285</v>
      </c>
      <c r="D320" s="787"/>
      <c r="E320" s="156">
        <v>14</v>
      </c>
      <c r="F320" s="157">
        <v>14</v>
      </c>
      <c r="G320" s="157">
        <v>14</v>
      </c>
      <c r="H320" s="158">
        <v>0</v>
      </c>
      <c r="I320" s="155"/>
      <c r="J320" s="549"/>
      <c r="K320" s="124"/>
      <c r="L320" s="124"/>
      <c r="M320" s="124"/>
      <c r="N320" s="124"/>
      <c r="O320" s="124"/>
      <c r="P320" s="124"/>
      <c r="Q320" s="124"/>
      <c r="R320" s="124"/>
      <c r="S320" s="424"/>
    </row>
    <row r="321" spans="1:19" ht="16.5" customHeight="1">
      <c r="A321" s="398"/>
      <c r="B321" s="396"/>
      <c r="C321" s="686" t="s">
        <v>217</v>
      </c>
      <c r="D321" s="307" t="s">
        <v>203</v>
      </c>
      <c r="E321" s="159">
        <v>16</v>
      </c>
      <c r="F321" s="112">
        <v>16</v>
      </c>
      <c r="G321" s="112">
        <v>17</v>
      </c>
      <c r="H321" s="140">
        <v>3</v>
      </c>
      <c r="I321" s="155"/>
      <c r="J321" s="549"/>
      <c r="K321" s="124"/>
      <c r="L321" s="124"/>
      <c r="M321" s="124"/>
      <c r="N321" s="124"/>
      <c r="O321" s="124"/>
      <c r="P321" s="124"/>
      <c r="Q321" s="124"/>
      <c r="R321" s="124"/>
      <c r="S321" s="424"/>
    </row>
    <row r="322" spans="1:19" ht="16.5" customHeight="1">
      <c r="A322" s="398"/>
      <c r="B322" s="396"/>
      <c r="C322" s="686" t="s">
        <v>218</v>
      </c>
      <c r="D322" s="307" t="s">
        <v>203</v>
      </c>
      <c r="E322" s="159">
        <v>6</v>
      </c>
      <c r="F322" s="112">
        <v>8</v>
      </c>
      <c r="G322" s="112">
        <v>9</v>
      </c>
      <c r="H322" s="140">
        <v>1</v>
      </c>
      <c r="I322" s="155"/>
      <c r="J322" s="549"/>
      <c r="K322" s="124"/>
      <c r="L322" s="124"/>
      <c r="M322" s="124"/>
      <c r="N322" s="124"/>
      <c r="O322" s="124"/>
      <c r="P322" s="124"/>
      <c r="Q322" s="124"/>
      <c r="R322" s="124"/>
      <c r="S322" s="424"/>
    </row>
    <row r="323" spans="1:19" ht="16.5" customHeight="1">
      <c r="A323" s="398"/>
      <c r="B323" s="396"/>
      <c r="C323" s="686" t="s">
        <v>235</v>
      </c>
      <c r="D323" s="307" t="s">
        <v>203</v>
      </c>
      <c r="E323" s="159">
        <v>13</v>
      </c>
      <c r="F323" s="112">
        <v>16</v>
      </c>
      <c r="G323" s="112">
        <v>14</v>
      </c>
      <c r="H323" s="140">
        <v>2</v>
      </c>
      <c r="I323" s="155"/>
      <c r="J323" s="549"/>
      <c r="K323" s="124"/>
      <c r="L323" s="124"/>
      <c r="M323" s="124"/>
      <c r="N323" s="124"/>
      <c r="O323" s="124"/>
      <c r="P323" s="124"/>
      <c r="Q323" s="124"/>
      <c r="R323" s="124"/>
      <c r="S323" s="424"/>
    </row>
    <row r="324" spans="1:19" ht="16.5" customHeight="1">
      <c r="A324" s="398"/>
      <c r="B324" s="396"/>
      <c r="C324" s="686" t="s">
        <v>215</v>
      </c>
      <c r="D324" s="307"/>
      <c r="E324" s="159">
        <v>8</v>
      </c>
      <c r="F324" s="112">
        <v>10</v>
      </c>
      <c r="G324" s="112">
        <v>13</v>
      </c>
      <c r="H324" s="140"/>
      <c r="I324" s="155"/>
      <c r="J324" s="549"/>
      <c r="K324" s="124"/>
      <c r="L324" s="124"/>
      <c r="M324" s="124"/>
      <c r="N324" s="124"/>
      <c r="O324" s="124"/>
      <c r="P324" s="124"/>
      <c r="Q324" s="124"/>
      <c r="R324" s="124"/>
      <c r="S324" s="424"/>
    </row>
    <row r="325" spans="1:19" ht="16.5" customHeight="1" hidden="1">
      <c r="A325" s="398"/>
      <c r="B325" s="396"/>
      <c r="C325" s="686"/>
      <c r="D325" s="307"/>
      <c r="E325" s="159"/>
      <c r="F325" s="112"/>
      <c r="G325" s="112"/>
      <c r="H325" s="140"/>
      <c r="I325" s="155"/>
      <c r="J325" s="549"/>
      <c r="K325" s="124"/>
      <c r="L325" s="124"/>
      <c r="M325" s="124"/>
      <c r="N325" s="124"/>
      <c r="O325" s="124"/>
      <c r="P325" s="124"/>
      <c r="Q325" s="124"/>
      <c r="R325" s="124"/>
      <c r="S325" s="424"/>
    </row>
    <row r="326" spans="1:19" ht="16.5" customHeight="1">
      <c r="A326" s="398"/>
      <c r="B326" s="396"/>
      <c r="C326" s="686" t="s">
        <v>298</v>
      </c>
      <c r="D326" s="307"/>
      <c r="E326" s="159">
        <v>11</v>
      </c>
      <c r="F326" s="112">
        <v>11</v>
      </c>
      <c r="G326" s="112">
        <v>12</v>
      </c>
      <c r="H326" s="140">
        <v>0</v>
      </c>
      <c r="I326" s="155"/>
      <c r="J326" s="549"/>
      <c r="K326" s="124"/>
      <c r="L326" s="124"/>
      <c r="M326" s="124"/>
      <c r="N326" s="124"/>
      <c r="O326" s="124"/>
      <c r="P326" s="124"/>
      <c r="Q326" s="124"/>
      <c r="R326" s="124"/>
      <c r="S326" s="424"/>
    </row>
    <row r="327" spans="1:19" ht="16.5" customHeight="1" hidden="1">
      <c r="A327" s="398"/>
      <c r="B327" s="396"/>
      <c r="C327" s="686"/>
      <c r="D327" s="307"/>
      <c r="E327" s="159"/>
      <c r="F327" s="112"/>
      <c r="G327" s="112"/>
      <c r="H327" s="140"/>
      <c r="I327" s="155"/>
      <c r="J327" s="549"/>
      <c r="K327" s="124"/>
      <c r="L327" s="124"/>
      <c r="M327" s="124"/>
      <c r="N327" s="124"/>
      <c r="O327" s="124"/>
      <c r="P327" s="124"/>
      <c r="Q327" s="124"/>
      <c r="R327" s="124"/>
      <c r="S327" s="424"/>
    </row>
    <row r="328" spans="1:19" ht="16.5" customHeight="1">
      <c r="A328" s="398"/>
      <c r="B328" s="396"/>
      <c r="C328" s="686" t="s">
        <v>243</v>
      </c>
      <c r="D328" s="307"/>
      <c r="E328" s="159">
        <v>2</v>
      </c>
      <c r="F328" s="112">
        <v>3</v>
      </c>
      <c r="G328" s="112">
        <v>3</v>
      </c>
      <c r="H328" s="140">
        <v>0</v>
      </c>
      <c r="I328" s="155"/>
      <c r="J328" s="549"/>
      <c r="K328" s="124"/>
      <c r="L328" s="124"/>
      <c r="M328" s="124"/>
      <c r="N328" s="124"/>
      <c r="O328" s="124"/>
      <c r="P328" s="124"/>
      <c r="Q328" s="124"/>
      <c r="R328" s="124"/>
      <c r="S328" s="424"/>
    </row>
    <row r="329" spans="1:19" ht="16.5" customHeight="1">
      <c r="A329" s="398"/>
      <c r="B329" s="396"/>
      <c r="C329" s="686">
        <v>68</v>
      </c>
      <c r="D329" s="307"/>
      <c r="E329" s="159">
        <v>4</v>
      </c>
      <c r="F329" s="112">
        <v>6</v>
      </c>
      <c r="G329" s="112">
        <v>6</v>
      </c>
      <c r="H329" s="140">
        <v>0</v>
      </c>
      <c r="I329" s="155"/>
      <c r="J329" s="549"/>
      <c r="K329" s="124"/>
      <c r="L329" s="124"/>
      <c r="M329" s="124"/>
      <c r="N329" s="124"/>
      <c r="O329" s="124"/>
      <c r="P329" s="124"/>
      <c r="Q329" s="124"/>
      <c r="R329" s="124"/>
      <c r="S329" s="424"/>
    </row>
    <row r="330" spans="1:19" ht="16.5" customHeight="1" thickBot="1">
      <c r="A330" s="398"/>
      <c r="B330" s="396"/>
      <c r="C330" s="686">
        <v>105</v>
      </c>
      <c r="D330" s="307"/>
      <c r="E330" s="159">
        <v>5</v>
      </c>
      <c r="F330" s="112">
        <v>6</v>
      </c>
      <c r="G330" s="112">
        <v>6</v>
      </c>
      <c r="H330" s="140"/>
      <c r="I330" s="155"/>
      <c r="J330" s="549"/>
      <c r="K330" s="124"/>
      <c r="L330" s="124"/>
      <c r="M330" s="124"/>
      <c r="N330" s="124"/>
      <c r="O330" s="124"/>
      <c r="P330" s="124"/>
      <c r="Q330" s="124"/>
      <c r="R330" s="124"/>
      <c r="S330" s="424"/>
    </row>
    <row r="331" spans="1:19" ht="16.5" customHeight="1">
      <c r="A331" s="398"/>
      <c r="B331" s="405"/>
      <c r="C331" s="686">
        <v>217</v>
      </c>
      <c r="D331" s="307" t="s">
        <v>203</v>
      </c>
      <c r="E331" s="159">
        <v>9</v>
      </c>
      <c r="F331" s="112">
        <v>11</v>
      </c>
      <c r="G331" s="112">
        <v>12</v>
      </c>
      <c r="H331" s="140">
        <v>2</v>
      </c>
      <c r="I331" s="391"/>
      <c r="J331" s="549"/>
      <c r="K331" s="124"/>
      <c r="L331" s="124"/>
      <c r="M331" s="124"/>
      <c r="N331" s="124"/>
      <c r="O331" s="124"/>
      <c r="P331" s="124"/>
      <c r="Q331" s="124"/>
      <c r="R331" s="124"/>
      <c r="S331" s="424"/>
    </row>
    <row r="332" spans="1:19" ht="16.5" customHeight="1">
      <c r="A332" s="398"/>
      <c r="B332" s="405"/>
      <c r="C332" s="686">
        <v>220</v>
      </c>
      <c r="D332" s="307"/>
      <c r="E332" s="159">
        <v>3</v>
      </c>
      <c r="F332" s="112">
        <v>3</v>
      </c>
      <c r="G332" s="112">
        <v>3</v>
      </c>
      <c r="H332" s="140">
        <v>0</v>
      </c>
      <c r="I332" s="141"/>
      <c r="J332" s="549"/>
      <c r="K332" s="124"/>
      <c r="L332" s="124"/>
      <c r="M332" s="124"/>
      <c r="N332" s="124"/>
      <c r="O332" s="124"/>
      <c r="P332" s="124"/>
      <c r="Q332" s="124"/>
      <c r="R332" s="124"/>
      <c r="S332" s="424"/>
    </row>
    <row r="333" spans="1:19" ht="16.5" customHeight="1">
      <c r="A333" s="398"/>
      <c r="B333" s="405"/>
      <c r="C333" s="686">
        <v>305</v>
      </c>
      <c r="D333" s="307" t="s">
        <v>211</v>
      </c>
      <c r="E333" s="159">
        <v>3</v>
      </c>
      <c r="F333" s="112">
        <v>3</v>
      </c>
      <c r="G333" s="112">
        <v>3</v>
      </c>
      <c r="H333" s="140">
        <v>0</v>
      </c>
      <c r="I333" s="141"/>
      <c r="J333" s="549"/>
      <c r="K333" s="124"/>
      <c r="L333" s="124"/>
      <c r="M333" s="124"/>
      <c r="N333" s="124"/>
      <c r="O333" s="124"/>
      <c r="P333" s="124"/>
      <c r="Q333" s="124"/>
      <c r="R333" s="124"/>
      <c r="S333" s="424"/>
    </row>
    <row r="334" spans="1:19" ht="16.5" customHeight="1">
      <c r="A334" s="398"/>
      <c r="B334" s="405"/>
      <c r="C334" s="686">
        <v>550</v>
      </c>
      <c r="D334" s="307" t="s">
        <v>211</v>
      </c>
      <c r="E334" s="159">
        <v>3</v>
      </c>
      <c r="F334" s="112">
        <v>3</v>
      </c>
      <c r="G334" s="112">
        <v>3</v>
      </c>
      <c r="H334" s="140"/>
      <c r="I334" s="141"/>
      <c r="J334" s="549"/>
      <c r="K334" s="124"/>
      <c r="L334" s="124"/>
      <c r="M334" s="124"/>
      <c r="N334" s="124"/>
      <c r="O334" s="124"/>
      <c r="P334" s="124"/>
      <c r="Q334" s="124"/>
      <c r="R334" s="124"/>
      <c r="S334" s="424"/>
    </row>
    <row r="335" spans="1:19" ht="16.5" customHeight="1" hidden="1">
      <c r="A335" s="398"/>
      <c r="B335" s="405"/>
      <c r="C335" s="692"/>
      <c r="D335" s="318"/>
      <c r="E335" s="548"/>
      <c r="F335" s="112"/>
      <c r="G335" s="112"/>
      <c r="H335" s="140"/>
      <c r="I335" s="141"/>
      <c r="J335" s="549"/>
      <c r="K335" s="124"/>
      <c r="L335" s="124"/>
      <c r="M335" s="124"/>
      <c r="N335" s="124"/>
      <c r="O335" s="124"/>
      <c r="P335" s="124"/>
      <c r="Q335" s="124"/>
      <c r="R335" s="124"/>
      <c r="S335" s="128"/>
    </row>
    <row r="336" spans="1:19" ht="16.5" customHeight="1" hidden="1">
      <c r="A336" s="398"/>
      <c r="B336" s="405"/>
      <c r="C336" s="142"/>
      <c r="D336" s="271"/>
      <c r="E336" s="159"/>
      <c r="F336" s="112"/>
      <c r="G336" s="112"/>
      <c r="H336" s="140"/>
      <c r="I336" s="141"/>
      <c r="J336" s="549"/>
      <c r="K336" s="124"/>
      <c r="L336" s="124"/>
      <c r="M336" s="124"/>
      <c r="N336" s="124"/>
      <c r="O336" s="124"/>
      <c r="P336" s="124"/>
      <c r="Q336" s="124"/>
      <c r="R336" s="124"/>
      <c r="S336" s="128"/>
    </row>
    <row r="337" spans="1:19" ht="16.5" customHeight="1" hidden="1">
      <c r="A337" s="398"/>
      <c r="B337" s="405"/>
      <c r="C337" s="142"/>
      <c r="D337" s="271"/>
      <c r="E337" s="159"/>
      <c r="F337" s="112"/>
      <c r="G337" s="112"/>
      <c r="H337" s="140"/>
      <c r="I337" s="141"/>
      <c r="J337" s="549"/>
      <c r="K337" s="124"/>
      <c r="L337" s="124"/>
      <c r="M337" s="124"/>
      <c r="N337" s="124"/>
      <c r="O337" s="124"/>
      <c r="P337" s="124"/>
      <c r="Q337" s="124"/>
      <c r="R337" s="124"/>
      <c r="S337" s="128"/>
    </row>
    <row r="338" spans="1:19" ht="16.5" customHeight="1" hidden="1">
      <c r="A338" s="398"/>
      <c r="B338" s="405"/>
      <c r="C338" s="142"/>
      <c r="D338" s="271"/>
      <c r="E338" s="159"/>
      <c r="F338" s="112"/>
      <c r="G338" s="112"/>
      <c r="H338" s="140"/>
      <c r="I338" s="141"/>
      <c r="J338" s="549"/>
      <c r="K338" s="124"/>
      <c r="L338" s="124"/>
      <c r="M338" s="124"/>
      <c r="N338" s="124"/>
      <c r="O338" s="124"/>
      <c r="P338" s="124"/>
      <c r="Q338" s="124"/>
      <c r="R338" s="124"/>
      <c r="S338" s="128"/>
    </row>
    <row r="339" spans="1:19" ht="16.5" customHeight="1" hidden="1">
      <c r="A339" s="398"/>
      <c r="B339" s="405"/>
      <c r="C339" s="142"/>
      <c r="D339" s="271"/>
      <c r="E339" s="159"/>
      <c r="F339" s="112"/>
      <c r="G339" s="112"/>
      <c r="H339" s="140"/>
      <c r="I339" s="141"/>
      <c r="J339" s="549"/>
      <c r="K339" s="124"/>
      <c r="L339" s="124"/>
      <c r="M339" s="124"/>
      <c r="N339" s="124"/>
      <c r="O339" s="124"/>
      <c r="P339" s="124"/>
      <c r="Q339" s="124"/>
      <c r="R339" s="124"/>
      <c r="S339" s="128"/>
    </row>
    <row r="340" spans="1:19" ht="16.5" customHeight="1" hidden="1">
      <c r="A340" s="398"/>
      <c r="B340" s="405"/>
      <c r="C340" s="142"/>
      <c r="D340" s="271"/>
      <c r="E340" s="159"/>
      <c r="F340" s="112"/>
      <c r="G340" s="112"/>
      <c r="H340" s="140"/>
      <c r="I340" s="122"/>
      <c r="J340" s="549"/>
      <c r="K340" s="124"/>
      <c r="L340" s="124"/>
      <c r="M340" s="124"/>
      <c r="N340" s="124"/>
      <c r="O340" s="124"/>
      <c r="P340" s="124"/>
      <c r="Q340" s="124"/>
      <c r="R340" s="124"/>
      <c r="S340" s="128"/>
    </row>
    <row r="341" spans="1:19" ht="16.5" customHeight="1" thickBot="1">
      <c r="A341" s="398"/>
      <c r="B341" s="405"/>
      <c r="C341" s="189"/>
      <c r="D341" s="282">
        <v>0</v>
      </c>
      <c r="E341" s="788"/>
      <c r="F341" s="146"/>
      <c r="G341" s="146"/>
      <c r="H341" s="147"/>
      <c r="I341" s="122"/>
      <c r="J341" s="549"/>
      <c r="K341" s="124"/>
      <c r="L341" s="124"/>
      <c r="M341" s="124"/>
      <c r="N341" s="124"/>
      <c r="O341" s="124"/>
      <c r="P341" s="124"/>
      <c r="Q341" s="124"/>
      <c r="R341" s="124"/>
      <c r="S341" s="128"/>
    </row>
    <row r="342" spans="1:19" ht="16.5" customHeight="1">
      <c r="A342" s="398"/>
      <c r="B342" s="404" t="s">
        <v>9</v>
      </c>
      <c r="C342" s="123"/>
      <c r="D342" s="124" t="s">
        <v>12</v>
      </c>
      <c r="E342" s="1083">
        <f>SUM(E320:E341)</f>
        <v>97</v>
      </c>
      <c r="F342" s="1084">
        <f>SUM(F320:F341)</f>
        <v>110</v>
      </c>
      <c r="G342" s="1084">
        <f>SUM(G320:G341)+G353</f>
        <v>118</v>
      </c>
      <c r="H342" s="1082">
        <f>SUM(H320:H341)</f>
        <v>8</v>
      </c>
      <c r="I342" s="113"/>
      <c r="J342" s="549"/>
      <c r="K342" s="124"/>
      <c r="L342" s="124"/>
      <c r="M342" s="124"/>
      <c r="N342" s="124"/>
      <c r="O342" s="124"/>
      <c r="P342" s="124"/>
      <c r="Q342" s="124"/>
      <c r="R342" s="124"/>
      <c r="S342" s="128"/>
    </row>
    <row r="343" spans="1:19" ht="16.5" customHeight="1" thickBot="1">
      <c r="A343" s="398"/>
      <c r="B343" s="404" t="s">
        <v>10</v>
      </c>
      <c r="C343" s="123"/>
      <c r="D343" s="124"/>
      <c r="E343" s="185">
        <f>E344-E342</f>
        <v>113</v>
      </c>
      <c r="F343" s="146">
        <f>F344-F342</f>
        <v>100</v>
      </c>
      <c r="G343" s="146">
        <f>G344-G342</f>
        <v>92</v>
      </c>
      <c r="H343" s="147"/>
      <c r="I343" s="114"/>
      <c r="J343" s="127"/>
      <c r="K343" s="114"/>
      <c r="L343" s="114"/>
      <c r="M343" s="114"/>
      <c r="N343" s="114"/>
      <c r="O343" s="114"/>
      <c r="P343" s="114"/>
      <c r="Q343" s="114"/>
      <c r="R343" s="114"/>
      <c r="S343" s="128"/>
    </row>
    <row r="344" spans="1:19" ht="16.5" customHeight="1" thickBot="1">
      <c r="A344" s="398"/>
      <c r="B344" s="404" t="s">
        <v>11</v>
      </c>
      <c r="C344" s="123"/>
      <c r="D344" s="124"/>
      <c r="E344" s="129">
        <v>210</v>
      </c>
      <c r="F344" s="119">
        <v>210</v>
      </c>
      <c r="G344" s="130">
        <v>210</v>
      </c>
      <c r="H344" s="131"/>
      <c r="I344" s="130"/>
      <c r="J344" s="127"/>
      <c r="K344" s="124"/>
      <c r="L344" s="124"/>
      <c r="M344" s="124"/>
      <c r="N344" s="124"/>
      <c r="O344" s="124"/>
      <c r="P344" s="124"/>
      <c r="Q344" s="114"/>
      <c r="R344" s="114"/>
      <c r="S344" s="128"/>
    </row>
    <row r="345" spans="1:19" ht="16.5" customHeight="1" thickBot="1">
      <c r="A345" s="398"/>
      <c r="B345" s="404" t="s">
        <v>26</v>
      </c>
      <c r="C345" s="123"/>
      <c r="D345" s="124"/>
      <c r="E345" s="114"/>
      <c r="F345" s="114"/>
      <c r="G345" s="114"/>
      <c r="H345" s="114"/>
      <c r="I345" s="114"/>
      <c r="J345" s="568"/>
      <c r="K345" s="506"/>
      <c r="L345" s="442"/>
      <c r="M345" s="440"/>
      <c r="N345" s="506"/>
      <c r="O345" s="440"/>
      <c r="P345" s="506"/>
      <c r="Q345" s="541"/>
      <c r="R345" s="539"/>
      <c r="S345" s="553"/>
    </row>
    <row r="346" spans="1:19" ht="16.5" customHeight="1">
      <c r="A346" s="398"/>
      <c r="B346" s="404"/>
      <c r="C346" s="123"/>
      <c r="D346" s="124"/>
      <c r="E346" s="114"/>
      <c r="F346" s="114"/>
      <c r="G346" s="114"/>
      <c r="H346" s="114"/>
      <c r="I346" s="114"/>
      <c r="J346" s="137"/>
      <c r="K346" s="148"/>
      <c r="L346" s="148"/>
      <c r="M346" s="148"/>
      <c r="N346" s="148"/>
      <c r="O346" s="148"/>
      <c r="P346" s="148"/>
      <c r="Q346" s="148"/>
      <c r="R346" s="148"/>
      <c r="S346" s="148"/>
    </row>
    <row r="347" spans="1:40" ht="23.25" customHeight="1" thickBot="1">
      <c r="A347" s="398"/>
      <c r="B347" s="396" t="s">
        <v>316</v>
      </c>
      <c r="C347" s="177"/>
      <c r="D347" s="114"/>
      <c r="E347" s="114"/>
      <c r="F347" s="114"/>
      <c r="G347" s="114"/>
      <c r="H347" s="114"/>
      <c r="I347" s="114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7.25" customHeight="1" hidden="1" thickBot="1">
      <c r="A348" s="398"/>
      <c r="B348" s="400"/>
      <c r="C348" s="1264" t="s">
        <v>107</v>
      </c>
      <c r="D348" s="1265"/>
      <c r="E348" s="1265"/>
      <c r="F348" s="1265"/>
      <c r="G348" s="1265"/>
      <c r="H348" s="1265"/>
      <c r="I348" s="1265"/>
      <c r="J348" s="1265"/>
      <c r="K348" s="1265"/>
      <c r="L348" s="1265"/>
      <c r="M348" s="1265"/>
      <c r="N348" s="1265"/>
      <c r="O348" s="1265"/>
      <c r="P348" s="1265"/>
      <c r="Q348" s="1265"/>
      <c r="R348" s="1265"/>
      <c r="S348" s="1266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7.25" customHeight="1" thickBot="1">
      <c r="A349" s="398"/>
      <c r="B349" s="1264" t="s">
        <v>228</v>
      </c>
      <c r="C349" s="1265"/>
      <c r="D349" s="1265"/>
      <c r="E349" s="1265"/>
      <c r="F349" s="1265"/>
      <c r="G349" s="1265"/>
      <c r="H349" s="1265"/>
      <c r="I349" s="1265"/>
      <c r="J349" s="1265"/>
      <c r="K349" s="1265"/>
      <c r="L349" s="1265"/>
      <c r="M349" s="1265"/>
      <c r="N349" s="1265"/>
      <c r="O349" s="1265"/>
      <c r="P349" s="1265"/>
      <c r="Q349" s="1265"/>
      <c r="R349" s="1265"/>
      <c r="S349" s="1266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ht="17.25" customHeight="1" hidden="1" thickBot="1">
      <c r="A350" s="398"/>
      <c r="B350" s="400"/>
      <c r="C350" s="179"/>
      <c r="D350" s="179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7.25" customHeight="1">
      <c r="A351" s="398"/>
      <c r="B351" s="400"/>
      <c r="C351" s="533"/>
      <c r="D351" s="118"/>
      <c r="E351" s="1258" t="s">
        <v>3</v>
      </c>
      <c r="F351" s="1259"/>
      <c r="G351" s="1259"/>
      <c r="H351" s="1260"/>
      <c r="I351" s="113"/>
      <c r="J351" s="1261"/>
      <c r="K351" s="1262"/>
      <c r="L351" s="1262"/>
      <c r="M351" s="1262"/>
      <c r="N351" s="1262"/>
      <c r="O351" s="1262"/>
      <c r="P351" s="1262"/>
      <c r="Q351" s="1262"/>
      <c r="R351" s="1262"/>
      <c r="S351" s="1263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7.25" customHeight="1" thickBot="1">
      <c r="A352" s="398"/>
      <c r="B352" s="400"/>
      <c r="C352" s="535" t="s">
        <v>4</v>
      </c>
      <c r="D352" s="191"/>
      <c r="E352" s="570" t="s">
        <v>5</v>
      </c>
      <c r="F352" s="571" t="s">
        <v>6</v>
      </c>
      <c r="G352" s="571" t="s">
        <v>7</v>
      </c>
      <c r="H352" s="572" t="s">
        <v>8</v>
      </c>
      <c r="I352" s="536"/>
      <c r="J352" s="546"/>
      <c r="K352" s="547"/>
      <c r="L352" s="547"/>
      <c r="M352" s="547"/>
      <c r="N352" s="547"/>
      <c r="O352" s="547"/>
      <c r="P352" s="547"/>
      <c r="Q352" s="547"/>
      <c r="R352" s="547"/>
      <c r="S352" s="537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ht="17.25" customHeight="1">
      <c r="A353" s="398"/>
      <c r="B353" s="400"/>
      <c r="C353" s="171">
        <v>652</v>
      </c>
      <c r="D353" s="158" t="s">
        <v>230</v>
      </c>
      <c r="E353" s="139"/>
      <c r="F353" s="112"/>
      <c r="G353" s="112">
        <v>3</v>
      </c>
      <c r="H353" s="174"/>
      <c r="I353" s="172"/>
      <c r="J353" s="127"/>
      <c r="K353" s="124"/>
      <c r="L353" s="124"/>
      <c r="M353" s="124"/>
      <c r="N353" s="124"/>
      <c r="O353" s="124"/>
      <c r="P353" s="124"/>
      <c r="Q353" s="124"/>
      <c r="R353" s="124"/>
      <c r="S353" s="538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7.25" customHeight="1" hidden="1" thickBot="1">
      <c r="A354" s="398"/>
      <c r="B354" s="400"/>
      <c r="C354" s="189" t="s">
        <v>278</v>
      </c>
      <c r="D354" s="147" t="s">
        <v>232</v>
      </c>
      <c r="E354" s="145"/>
      <c r="F354" s="146"/>
      <c r="G354" s="146"/>
      <c r="H354" s="147"/>
      <c r="I354" s="121"/>
      <c r="J354" s="549"/>
      <c r="K354" s="124"/>
      <c r="L354" s="124"/>
      <c r="M354" s="124"/>
      <c r="N354" s="124"/>
      <c r="O354" s="124"/>
      <c r="P354" s="124"/>
      <c r="Q354" s="124"/>
      <c r="R354" s="124"/>
      <c r="S354" s="538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7.25" customHeight="1" hidden="1">
      <c r="A355" s="398"/>
      <c r="B355" s="400"/>
      <c r="C355" s="177"/>
      <c r="D355" s="114"/>
      <c r="E355" s="125">
        <v>0</v>
      </c>
      <c r="F355" s="113">
        <v>0</v>
      </c>
      <c r="G355" s="113"/>
      <c r="H355" s="126">
        <v>0</v>
      </c>
      <c r="I355" s="114"/>
      <c r="J355" s="127"/>
      <c r="K355" s="114"/>
      <c r="L355" s="114"/>
      <c r="M355" s="114"/>
      <c r="N355" s="114"/>
      <c r="O355" s="114"/>
      <c r="P355" s="114"/>
      <c r="Q355" s="114"/>
      <c r="R355" s="114"/>
      <c r="S355" s="128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19" ht="17.25" customHeight="1" thickBot="1">
      <c r="A356" s="398"/>
      <c r="B356" s="155" t="s">
        <v>11</v>
      </c>
      <c r="C356" s="177"/>
      <c r="D356" s="114"/>
      <c r="E356" s="129"/>
      <c r="F356" s="130"/>
      <c r="G356" s="130">
        <f>SUM(G353:G355)</f>
        <v>3</v>
      </c>
      <c r="H356" s="131"/>
      <c r="I356" s="130"/>
      <c r="J356" s="127"/>
      <c r="K356" s="114"/>
      <c r="L356" s="114"/>
      <c r="M356" s="114"/>
      <c r="N356" s="114"/>
      <c r="O356" s="114"/>
      <c r="P356" s="114"/>
      <c r="Q356" s="114"/>
      <c r="R356" s="114"/>
      <c r="S356" s="128"/>
    </row>
    <row r="357" spans="1:19" ht="17.25" customHeight="1" thickBot="1">
      <c r="A357" s="403"/>
      <c r="B357" s="155"/>
      <c r="C357" s="155"/>
      <c r="D357" s="155"/>
      <c r="E357" s="155"/>
      <c r="F357" s="155"/>
      <c r="G357" s="155"/>
      <c r="H357" s="155"/>
      <c r="I357" s="155"/>
      <c r="J357" s="579"/>
      <c r="K357" s="536"/>
      <c r="L357" s="536"/>
      <c r="M357" s="536"/>
      <c r="N357" s="536"/>
      <c r="O357" s="536"/>
      <c r="P357" s="536"/>
      <c r="Q357" s="536"/>
      <c r="R357" s="536"/>
      <c r="S357" s="580"/>
    </row>
    <row r="358" spans="1:19" ht="17.25" customHeight="1">
      <c r="A358" s="403"/>
      <c r="B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</row>
    <row r="359" spans="1:19" ht="16.5" customHeight="1" thickBot="1">
      <c r="A359" s="398"/>
      <c r="B359" s="396" t="s">
        <v>317</v>
      </c>
      <c r="C359" s="164"/>
      <c r="D359" s="138"/>
      <c r="E359" s="138"/>
      <c r="F359" s="138"/>
      <c r="G359" s="138"/>
      <c r="H359" s="138"/>
      <c r="I359" s="138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</row>
    <row r="360" spans="1:19" ht="16.5" customHeight="1">
      <c r="A360" s="398"/>
      <c r="B360" s="398"/>
      <c r="C360" s="533"/>
      <c r="D360" s="118"/>
      <c r="E360" s="1258" t="s">
        <v>3</v>
      </c>
      <c r="F360" s="1259"/>
      <c r="G360" s="1259"/>
      <c r="H360" s="1260"/>
      <c r="I360" s="113"/>
      <c r="J360" s="1261"/>
      <c r="K360" s="1262"/>
      <c r="L360" s="1262"/>
      <c r="M360" s="1262"/>
      <c r="N360" s="1262"/>
      <c r="O360" s="1262"/>
      <c r="P360" s="1262"/>
      <c r="Q360" s="1262"/>
      <c r="R360" s="1262"/>
      <c r="S360" s="1263"/>
    </row>
    <row r="361" spans="1:19" ht="16.5" customHeight="1" thickBot="1">
      <c r="A361" s="398"/>
      <c r="B361" s="396"/>
      <c r="C361" s="558" t="s">
        <v>4</v>
      </c>
      <c r="D361" s="167"/>
      <c r="E361" s="168" t="s">
        <v>5</v>
      </c>
      <c r="F361" s="169" t="s">
        <v>6</v>
      </c>
      <c r="G361" s="169" t="s">
        <v>7</v>
      </c>
      <c r="H361" s="170" t="s">
        <v>8</v>
      </c>
      <c r="I361" s="536"/>
      <c r="J361" s="546"/>
      <c r="K361" s="547"/>
      <c r="L361" s="547"/>
      <c r="M361" s="547"/>
      <c r="N361" s="547"/>
      <c r="O361" s="547"/>
      <c r="P361" s="547"/>
      <c r="Q361" s="547"/>
      <c r="R361" s="547"/>
      <c r="S361" s="537"/>
    </row>
    <row r="362" spans="1:19" ht="16.5" customHeight="1" thickBot="1">
      <c r="A362" s="398"/>
      <c r="B362" s="406"/>
      <c r="C362" s="120">
        <v>720</v>
      </c>
      <c r="D362" s="150"/>
      <c r="E362" s="156">
        <v>8</v>
      </c>
      <c r="F362" s="157">
        <v>9</v>
      </c>
      <c r="G362" s="157">
        <v>9</v>
      </c>
      <c r="H362" s="158"/>
      <c r="I362" s="391"/>
      <c r="J362" s="549"/>
      <c r="K362" s="124"/>
      <c r="L362" s="124"/>
      <c r="M362" s="124"/>
      <c r="N362" s="124"/>
      <c r="O362" s="124"/>
      <c r="P362" s="124"/>
      <c r="Q362" s="124"/>
      <c r="R362" s="124"/>
      <c r="S362" s="538"/>
    </row>
    <row r="363" spans="1:19" ht="16.5" customHeight="1">
      <c r="A363" s="398"/>
      <c r="B363" s="151" t="s">
        <v>9</v>
      </c>
      <c r="C363" s="123"/>
      <c r="D363" s="124"/>
      <c r="E363" s="156">
        <f>SUM(E362)</f>
        <v>8</v>
      </c>
      <c r="F363" s="157">
        <f>SUM(F362)</f>
        <v>9</v>
      </c>
      <c r="G363" s="157">
        <f>SUM(G362)</f>
        <v>9</v>
      </c>
      <c r="H363" s="158"/>
      <c r="I363" s="114"/>
      <c r="J363" s="549"/>
      <c r="K363" s="124"/>
      <c r="L363" s="124"/>
      <c r="M363" s="124"/>
      <c r="N363" s="124"/>
      <c r="O363" s="124"/>
      <c r="P363" s="124"/>
      <c r="Q363" s="124"/>
      <c r="R363" s="124"/>
      <c r="S363" s="538"/>
    </row>
    <row r="364" spans="1:19" ht="16.5" customHeight="1" thickBot="1">
      <c r="A364" s="398"/>
      <c r="B364" s="151" t="s">
        <v>10</v>
      </c>
      <c r="C364" s="136"/>
      <c r="D364" s="124"/>
      <c r="E364" s="185">
        <f>E365-E363</f>
        <v>43</v>
      </c>
      <c r="F364" s="146">
        <f>F365-F362</f>
        <v>42</v>
      </c>
      <c r="G364" s="146">
        <f>G365-G363</f>
        <v>42</v>
      </c>
      <c r="H364" s="147"/>
      <c r="I364" s="114"/>
      <c r="J364" s="549"/>
      <c r="K364" s="124"/>
      <c r="L364" s="124"/>
      <c r="M364" s="124"/>
      <c r="N364" s="124"/>
      <c r="O364" s="124"/>
      <c r="P364" s="124"/>
      <c r="Q364" s="124"/>
      <c r="R364" s="124"/>
      <c r="S364" s="538"/>
    </row>
    <row r="365" spans="1:19" ht="16.5" customHeight="1" thickBot="1">
      <c r="A365" s="398"/>
      <c r="B365" s="151" t="s">
        <v>11</v>
      </c>
      <c r="C365" s="136"/>
      <c r="D365" s="124"/>
      <c r="E365" s="129">
        <v>51</v>
      </c>
      <c r="F365" s="119">
        <v>51</v>
      </c>
      <c r="G365" s="130">
        <v>51</v>
      </c>
      <c r="H365" s="131"/>
      <c r="I365" s="130"/>
      <c r="J365" s="127"/>
      <c r="K365" s="124"/>
      <c r="L365" s="124"/>
      <c r="M365" s="124"/>
      <c r="N365" s="124"/>
      <c r="O365" s="124"/>
      <c r="P365" s="124"/>
      <c r="Q365" s="114"/>
      <c r="R365" s="114"/>
      <c r="S365" s="128"/>
    </row>
    <row r="366" spans="1:19" ht="16.5" customHeight="1" thickBot="1">
      <c r="A366" s="398"/>
      <c r="B366" s="404" t="s">
        <v>26</v>
      </c>
      <c r="C366" s="123"/>
      <c r="D366" s="124"/>
      <c r="E366" s="114"/>
      <c r="F366" s="114"/>
      <c r="G366" s="114"/>
      <c r="H366" s="114"/>
      <c r="I366" s="114"/>
      <c r="J366" s="551"/>
      <c r="K366" s="552"/>
      <c r="L366" s="552"/>
      <c r="M366" s="552"/>
      <c r="N366" s="552"/>
      <c r="O366" s="552"/>
      <c r="P366" s="552"/>
      <c r="Q366" s="541"/>
      <c r="R366" s="541"/>
      <c r="S366" s="542"/>
    </row>
    <row r="367" spans="1:19" ht="16.5" customHeight="1">
      <c r="A367" s="398"/>
      <c r="B367" s="404"/>
      <c r="C367" s="123"/>
      <c r="D367" s="124"/>
      <c r="E367" s="114"/>
      <c r="F367" s="114"/>
      <c r="G367" s="114"/>
      <c r="H367" s="114"/>
      <c r="I367" s="114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</row>
    <row r="368" spans="1:19" ht="16.5" customHeight="1" thickBot="1">
      <c r="A368" s="398"/>
      <c r="B368" s="554" t="s">
        <v>318</v>
      </c>
      <c r="C368" s="123"/>
      <c r="D368" s="124"/>
      <c r="E368" s="114"/>
      <c r="F368" s="114"/>
      <c r="G368" s="114"/>
      <c r="H368" s="114"/>
      <c r="I368" s="114"/>
      <c r="J368" s="210">
        <v>29</v>
      </c>
      <c r="K368" s="581"/>
      <c r="L368" s="581"/>
      <c r="M368" s="581"/>
      <c r="N368" s="581"/>
      <c r="O368" s="581"/>
      <c r="P368" s="210"/>
      <c r="Q368" s="210">
        <v>39</v>
      </c>
      <c r="R368" s="210">
        <v>22</v>
      </c>
      <c r="S368" s="210">
        <v>256</v>
      </c>
    </row>
    <row r="369" spans="1:19" ht="16.5" customHeight="1" thickBot="1">
      <c r="A369" s="398"/>
      <c r="B369" s="554"/>
      <c r="C369" s="123"/>
      <c r="D369" s="124"/>
      <c r="E369" s="1264" t="s">
        <v>147</v>
      </c>
      <c r="F369" s="1265"/>
      <c r="G369" s="1265"/>
      <c r="H369" s="1266"/>
      <c r="I369" s="114"/>
      <c r="J369" s="1261"/>
      <c r="K369" s="1262"/>
      <c r="L369" s="1262"/>
      <c r="M369" s="1262"/>
      <c r="N369" s="1262"/>
      <c r="O369" s="1262"/>
      <c r="P369" s="1262"/>
      <c r="Q369" s="1262"/>
      <c r="R369" s="1262"/>
      <c r="S369" s="1263"/>
    </row>
    <row r="370" spans="1:19" ht="16.5" customHeight="1" thickBot="1">
      <c r="A370" s="398"/>
      <c r="B370" s="554"/>
      <c r="C370" s="46"/>
      <c r="D370" s="46"/>
      <c r="E370" s="192" t="s">
        <v>5</v>
      </c>
      <c r="F370" s="193" t="s">
        <v>6</v>
      </c>
      <c r="G370" s="193" t="s">
        <v>7</v>
      </c>
      <c r="H370" s="283" t="s">
        <v>8</v>
      </c>
      <c r="I370" s="119"/>
      <c r="J370" s="546"/>
      <c r="K370" s="547"/>
      <c r="L370" s="547"/>
      <c r="M370" s="547"/>
      <c r="N370" s="547"/>
      <c r="O370" s="547"/>
      <c r="P370" s="547"/>
      <c r="Q370" s="547"/>
      <c r="R370" s="547"/>
      <c r="S370" s="537"/>
    </row>
    <row r="371" spans="1:19" ht="16.5" customHeight="1">
      <c r="A371" s="398"/>
      <c r="B371" s="555" t="s">
        <v>9</v>
      </c>
      <c r="C371" s="555"/>
      <c r="D371" s="155"/>
      <c r="E371" s="390">
        <f>E342+E363</f>
        <v>105</v>
      </c>
      <c r="F371" s="157">
        <f>F342+F363</f>
        <v>119</v>
      </c>
      <c r="G371" s="157">
        <f>G342+G363</f>
        <v>127</v>
      </c>
      <c r="H371" s="188">
        <f>H342+H363</f>
        <v>8</v>
      </c>
      <c r="I371" s="113"/>
      <c r="J371" s="549"/>
      <c r="K371" s="124"/>
      <c r="L371" s="124"/>
      <c r="M371" s="124"/>
      <c r="N371" s="124"/>
      <c r="O371" s="124"/>
      <c r="P371" s="124"/>
      <c r="Q371" s="124"/>
      <c r="R371" s="124"/>
      <c r="S371" s="128"/>
    </row>
    <row r="372" spans="1:19" ht="16.5" customHeight="1" thickBot="1">
      <c r="A372" s="398"/>
      <c r="B372" s="151" t="s">
        <v>10</v>
      </c>
      <c r="C372" s="123"/>
      <c r="D372" s="114"/>
      <c r="E372" s="185">
        <f>E373-E371</f>
        <v>156</v>
      </c>
      <c r="F372" s="146">
        <f>F373-F371</f>
        <v>142</v>
      </c>
      <c r="G372" s="146">
        <f>G373-G371</f>
        <v>134</v>
      </c>
      <c r="H372" s="147"/>
      <c r="I372" s="114"/>
      <c r="J372" s="127"/>
      <c r="K372" s="124"/>
      <c r="L372" s="124"/>
      <c r="M372" s="124"/>
      <c r="N372" s="124"/>
      <c r="O372" s="124"/>
      <c r="P372" s="124"/>
      <c r="Q372" s="124"/>
      <c r="R372" s="124"/>
      <c r="S372" s="128"/>
    </row>
    <row r="373" spans="1:19" ht="16.5" customHeight="1" thickBot="1">
      <c r="A373" s="398"/>
      <c r="B373" s="151" t="s">
        <v>11</v>
      </c>
      <c r="C373" s="123"/>
      <c r="D373" s="124"/>
      <c r="E373" s="129">
        <f>E344+E365</f>
        <v>261</v>
      </c>
      <c r="F373" s="130">
        <v>261</v>
      </c>
      <c r="G373" s="130">
        <v>261</v>
      </c>
      <c r="H373" s="131"/>
      <c r="I373" s="130"/>
      <c r="J373" s="127"/>
      <c r="K373" s="124"/>
      <c r="L373" s="124"/>
      <c r="M373" s="124"/>
      <c r="N373" s="124"/>
      <c r="O373" s="124"/>
      <c r="P373" s="124"/>
      <c r="Q373" s="114"/>
      <c r="R373" s="114"/>
      <c r="S373" s="128"/>
    </row>
    <row r="374" spans="1:19" ht="16.5" customHeight="1" thickBot="1">
      <c r="A374" s="398"/>
      <c r="B374" s="404" t="s">
        <v>26</v>
      </c>
      <c r="C374" s="136"/>
      <c r="D374" s="137"/>
      <c r="E374" s="138"/>
      <c r="F374" s="138"/>
      <c r="G374" s="138"/>
      <c r="H374" s="138"/>
      <c r="I374" s="138"/>
      <c r="J374" s="556"/>
      <c r="K374" s="541"/>
      <c r="L374" s="541"/>
      <c r="M374" s="541"/>
      <c r="N374" s="541"/>
      <c r="O374" s="541"/>
      <c r="P374" s="541"/>
      <c r="Q374" s="541"/>
      <c r="R374" s="541"/>
      <c r="S374" s="553"/>
    </row>
    <row r="375" spans="1:19" ht="16.5" customHeight="1" hidden="1">
      <c r="A375" s="398"/>
      <c r="B375" s="404"/>
      <c r="C375" s="136"/>
      <c r="D375" s="137"/>
      <c r="E375" s="138"/>
      <c r="F375" s="138"/>
      <c r="G375" s="138"/>
      <c r="H375" s="138"/>
      <c r="I375" s="138"/>
      <c r="J375" s="148"/>
      <c r="K375" s="148"/>
      <c r="L375" s="148"/>
      <c r="M375" s="148"/>
      <c r="N375" s="148"/>
      <c r="O375" s="148"/>
      <c r="P375" s="148"/>
      <c r="Q375" s="148"/>
      <c r="R375" s="148"/>
      <c r="S375" s="152"/>
    </row>
    <row r="376" spans="1:19" ht="16.5" customHeight="1" hidden="1">
      <c r="A376" s="398"/>
      <c r="B376" s="405" t="s">
        <v>288</v>
      </c>
      <c r="C376" s="136"/>
      <c r="D376" s="137"/>
      <c r="E376" s="138"/>
      <c r="F376" s="138"/>
      <c r="G376" s="138"/>
      <c r="H376" s="138"/>
      <c r="I376" s="138"/>
      <c r="J376" s="148"/>
      <c r="K376" s="148"/>
      <c r="L376" s="148"/>
      <c r="M376" s="148"/>
      <c r="N376" s="148"/>
      <c r="O376" s="148"/>
      <c r="P376" s="148"/>
      <c r="Q376" s="148"/>
      <c r="R376" s="148"/>
      <c r="S376" s="152"/>
    </row>
    <row r="377" spans="1:19" ht="16.5" customHeight="1" hidden="1">
      <c r="A377" s="398"/>
      <c r="B377" s="405" t="s">
        <v>289</v>
      </c>
      <c r="C377" s="136"/>
      <c r="D377" s="137"/>
      <c r="E377" s="138"/>
      <c r="F377" s="138"/>
      <c r="G377" s="138"/>
      <c r="H377" s="138"/>
      <c r="I377" s="138"/>
      <c r="J377" s="148"/>
      <c r="K377" s="148"/>
      <c r="L377" s="148"/>
      <c r="M377" s="148"/>
      <c r="N377" s="148"/>
      <c r="O377" s="148"/>
      <c r="P377" s="148"/>
      <c r="Q377" s="148"/>
      <c r="R377" s="148"/>
      <c r="S377" s="152"/>
    </row>
    <row r="378" spans="1:19" ht="16.5" customHeight="1">
      <c r="A378" s="403"/>
      <c r="B378" s="190" t="s">
        <v>352</v>
      </c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</row>
    <row r="379" spans="1:19" ht="16.5" customHeight="1" hidden="1">
      <c r="A379" s="403"/>
      <c r="B379" s="190" t="s">
        <v>353</v>
      </c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</row>
    <row r="380" spans="1:19" ht="16.5" customHeight="1">
      <c r="A380" s="403"/>
      <c r="B380" s="190" t="s">
        <v>354</v>
      </c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</row>
    <row r="381" spans="1:19" ht="16.5" customHeight="1">
      <c r="A381" s="403"/>
      <c r="B381" s="190" t="s">
        <v>355</v>
      </c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</row>
    <row r="382" spans="1:19" ht="16.5" customHeight="1">
      <c r="A382" s="404"/>
      <c r="B382" s="404" t="s">
        <v>0</v>
      </c>
      <c r="C382" s="132"/>
      <c r="D382" s="133"/>
      <c r="E382" s="134"/>
      <c r="F382" s="134"/>
      <c r="G382" s="134"/>
      <c r="H382" s="134"/>
      <c r="I382" s="134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</row>
    <row r="383" spans="1:19" ht="16.5" customHeight="1">
      <c r="A383" s="404" t="s">
        <v>47</v>
      </c>
      <c r="B383" s="404" t="s">
        <v>28</v>
      </c>
      <c r="C383" s="132"/>
      <c r="D383" s="133"/>
      <c r="E383" s="134"/>
      <c r="F383" s="134"/>
      <c r="G383" s="134"/>
      <c r="H383" s="134"/>
      <c r="I383" s="134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</row>
    <row r="384" spans="1:19" ht="16.5" customHeight="1">
      <c r="A384" s="405"/>
      <c r="B384" s="405"/>
      <c r="C384" s="136"/>
      <c r="D384" s="137"/>
      <c r="E384" s="138"/>
      <c r="F384" s="138"/>
      <c r="G384" s="138"/>
      <c r="H384" s="138"/>
      <c r="I384" s="138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ht="16.5" customHeight="1">
      <c r="A385" s="405"/>
      <c r="B385" s="404" t="s">
        <v>319</v>
      </c>
      <c r="C385" s="136"/>
      <c r="D385" s="137"/>
      <c r="E385" s="138"/>
      <c r="F385" s="138"/>
      <c r="G385" s="138"/>
      <c r="H385" s="138"/>
      <c r="I385" s="138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</row>
    <row r="386" spans="1:19" ht="16.5" customHeight="1">
      <c r="A386" s="405"/>
      <c r="B386" s="405"/>
      <c r="C386" s="136"/>
      <c r="D386" s="137"/>
      <c r="E386" s="138"/>
      <c r="F386" s="138"/>
      <c r="G386" s="138"/>
      <c r="H386" s="138"/>
      <c r="I386" s="138"/>
      <c r="J386" s="398"/>
      <c r="K386" s="398"/>
      <c r="L386" s="398"/>
      <c r="M386" s="398"/>
      <c r="N386" s="398"/>
      <c r="O386" s="398"/>
      <c r="P386" s="398"/>
      <c r="Q386" s="398"/>
      <c r="R386" s="138"/>
      <c r="S386" s="398"/>
    </row>
    <row r="387" spans="1:19" ht="16.5" customHeight="1" thickBot="1">
      <c r="A387" s="405"/>
      <c r="B387" s="404" t="s">
        <v>2</v>
      </c>
      <c r="C387" s="136"/>
      <c r="D387" s="137"/>
      <c r="E387" s="138"/>
      <c r="F387" s="138"/>
      <c r="G387" s="138"/>
      <c r="H387" s="138"/>
      <c r="I387" s="138"/>
      <c r="J387" s="581"/>
      <c r="K387" s="581"/>
      <c r="L387" s="581"/>
      <c r="M387" s="581"/>
      <c r="N387" s="581"/>
      <c r="O387" s="581"/>
      <c r="P387" s="581"/>
      <c r="Q387" s="581"/>
      <c r="R387" s="581"/>
      <c r="S387" s="581"/>
    </row>
    <row r="388" spans="1:19" ht="16.5" customHeight="1" thickBot="1">
      <c r="A388" s="405"/>
      <c r="B388" s="405"/>
      <c r="C388" s="533"/>
      <c r="D388" s="118"/>
      <c r="E388" s="1258" t="s">
        <v>3</v>
      </c>
      <c r="F388" s="1259"/>
      <c r="G388" s="1259"/>
      <c r="H388" s="1260"/>
      <c r="I388" s="113"/>
      <c r="J388" s="1261"/>
      <c r="K388" s="1262"/>
      <c r="L388" s="1262"/>
      <c r="M388" s="1262"/>
      <c r="N388" s="1262"/>
      <c r="O388" s="1262"/>
      <c r="P388" s="1262"/>
      <c r="Q388" s="1262"/>
      <c r="R388" s="1262"/>
      <c r="S388" s="1263"/>
    </row>
    <row r="389" spans="1:19" ht="16.5" customHeight="1" thickBot="1">
      <c r="A389" s="404"/>
      <c r="B389" s="404"/>
      <c r="C389" s="535" t="s">
        <v>4</v>
      </c>
      <c r="D389" s="191"/>
      <c r="E389" s="192" t="s">
        <v>5</v>
      </c>
      <c r="F389" s="193" t="s">
        <v>6</v>
      </c>
      <c r="G389" s="193" t="s">
        <v>7</v>
      </c>
      <c r="H389" s="194" t="s">
        <v>8</v>
      </c>
      <c r="I389" s="115" t="s">
        <v>125</v>
      </c>
      <c r="J389" s="546"/>
      <c r="K389" s="547"/>
      <c r="L389" s="547"/>
      <c r="M389" s="547"/>
      <c r="N389" s="448"/>
      <c r="O389" s="547"/>
      <c r="P389" s="547"/>
      <c r="Q389" s="547"/>
      <c r="R389" s="547"/>
      <c r="S389" s="537"/>
    </row>
    <row r="390" spans="1:19" ht="16.5" customHeight="1">
      <c r="A390" s="405"/>
      <c r="B390" s="405"/>
      <c r="C390" s="171" t="s">
        <v>236</v>
      </c>
      <c r="D390" s="158" t="s">
        <v>203</v>
      </c>
      <c r="E390" s="188">
        <v>12</v>
      </c>
      <c r="F390" s="157">
        <v>11</v>
      </c>
      <c r="G390" s="157">
        <v>13</v>
      </c>
      <c r="H390" s="158">
        <v>2</v>
      </c>
      <c r="I390" s="391"/>
      <c r="J390" s="549"/>
      <c r="K390" s="124"/>
      <c r="L390" s="124"/>
      <c r="M390" s="124"/>
      <c r="N390" s="246"/>
      <c r="O390" s="124"/>
      <c r="P390" s="124"/>
      <c r="Q390" s="124"/>
      <c r="R390" s="124"/>
      <c r="S390" s="538"/>
    </row>
    <row r="391" spans="1:19" ht="16.5" customHeight="1">
      <c r="A391" s="405"/>
      <c r="B391" s="405"/>
      <c r="C391" s="142">
        <v>152</v>
      </c>
      <c r="D391" s="140"/>
      <c r="E391" s="139">
        <v>7</v>
      </c>
      <c r="F391" s="112">
        <v>7</v>
      </c>
      <c r="G391" s="112">
        <v>7</v>
      </c>
      <c r="H391" s="140"/>
      <c r="I391" s="141"/>
      <c r="J391" s="127"/>
      <c r="K391" s="114"/>
      <c r="L391" s="114"/>
      <c r="M391" s="114"/>
      <c r="N391" s="243"/>
      <c r="O391" s="114"/>
      <c r="P391" s="114"/>
      <c r="Q391" s="114"/>
      <c r="R391" s="114"/>
      <c r="S391" s="128"/>
    </row>
    <row r="392" spans="1:19" ht="16.5" customHeight="1">
      <c r="A392" s="405"/>
      <c r="B392" s="405"/>
      <c r="C392" s="142">
        <v>154</v>
      </c>
      <c r="D392" s="140"/>
      <c r="E392" s="139">
        <v>5</v>
      </c>
      <c r="F392" s="112">
        <v>5</v>
      </c>
      <c r="G392" s="112">
        <v>5</v>
      </c>
      <c r="H392" s="140"/>
      <c r="I392" s="141"/>
      <c r="J392" s="549"/>
      <c r="K392" s="124"/>
      <c r="L392" s="124"/>
      <c r="M392" s="124"/>
      <c r="N392" s="246"/>
      <c r="O392" s="124"/>
      <c r="P392" s="124"/>
      <c r="Q392" s="124"/>
      <c r="R392" s="124"/>
      <c r="S392" s="538"/>
    </row>
    <row r="393" spans="1:19" ht="16.5" customHeight="1">
      <c r="A393" s="405"/>
      <c r="B393" s="405"/>
      <c r="C393" s="142">
        <v>156</v>
      </c>
      <c r="D393" s="140"/>
      <c r="E393" s="139"/>
      <c r="F393" s="112"/>
      <c r="G393" s="112"/>
      <c r="H393" s="140">
        <v>3</v>
      </c>
      <c r="I393" s="141"/>
      <c r="J393" s="549"/>
      <c r="K393" s="124"/>
      <c r="L393" s="124"/>
      <c r="M393" s="124"/>
      <c r="N393" s="246"/>
      <c r="O393" s="124"/>
      <c r="P393" s="124"/>
      <c r="Q393" s="124"/>
      <c r="R393" s="124"/>
      <c r="S393" s="538"/>
    </row>
    <row r="394" spans="1:19" ht="16.5" customHeight="1">
      <c r="A394" s="405"/>
      <c r="B394" s="405"/>
      <c r="C394" s="142">
        <v>158</v>
      </c>
      <c r="D394" s="140"/>
      <c r="E394" s="139">
        <v>1</v>
      </c>
      <c r="F394" s="112">
        <v>1</v>
      </c>
      <c r="G394" s="112">
        <v>1</v>
      </c>
      <c r="H394" s="140"/>
      <c r="I394" s="141"/>
      <c r="J394" s="549"/>
      <c r="K394" s="124"/>
      <c r="L394" s="124"/>
      <c r="M394" s="124"/>
      <c r="N394" s="246"/>
      <c r="O394" s="124"/>
      <c r="P394" s="124"/>
      <c r="Q394" s="124"/>
      <c r="R394" s="124"/>
      <c r="S394" s="538"/>
    </row>
    <row r="395" spans="1:19" ht="16.5" customHeight="1">
      <c r="A395" s="405"/>
      <c r="B395" s="405"/>
      <c r="C395" s="142">
        <v>161</v>
      </c>
      <c r="D395" s="140"/>
      <c r="E395" s="139">
        <v>2</v>
      </c>
      <c r="F395" s="112">
        <v>2</v>
      </c>
      <c r="G395" s="112">
        <v>3</v>
      </c>
      <c r="H395" s="140"/>
      <c r="I395" s="141"/>
      <c r="J395" s="549"/>
      <c r="K395" s="124"/>
      <c r="L395" s="124"/>
      <c r="M395" s="124"/>
      <c r="N395" s="246"/>
      <c r="O395" s="124"/>
      <c r="P395" s="124"/>
      <c r="Q395" s="124"/>
      <c r="R395" s="124"/>
      <c r="S395" s="538"/>
    </row>
    <row r="396" spans="1:19" ht="16.5" customHeight="1">
      <c r="A396" s="405"/>
      <c r="B396" s="405"/>
      <c r="C396" s="142">
        <v>163</v>
      </c>
      <c r="D396" s="140"/>
      <c r="E396" s="139">
        <v>5</v>
      </c>
      <c r="F396" s="112">
        <v>5</v>
      </c>
      <c r="G396" s="112">
        <v>5</v>
      </c>
      <c r="H396" s="140"/>
      <c r="I396" s="141"/>
      <c r="J396" s="549"/>
      <c r="K396" s="124"/>
      <c r="L396" s="124"/>
      <c r="M396" s="124"/>
      <c r="N396" s="246"/>
      <c r="O396" s="124"/>
      <c r="P396" s="124"/>
      <c r="Q396" s="124"/>
      <c r="R396" s="124"/>
      <c r="S396" s="538"/>
    </row>
    <row r="397" spans="1:19" ht="16.5" customHeight="1">
      <c r="A397" s="405"/>
      <c r="B397" s="405"/>
      <c r="C397" s="142" t="s">
        <v>237</v>
      </c>
      <c r="D397" s="140"/>
      <c r="E397" s="139">
        <v>7</v>
      </c>
      <c r="F397" s="112">
        <v>7</v>
      </c>
      <c r="G397" s="112">
        <v>7</v>
      </c>
      <c r="H397" s="140"/>
      <c r="I397" s="141"/>
      <c r="J397" s="549"/>
      <c r="K397" s="124"/>
      <c r="L397" s="124"/>
      <c r="M397" s="124"/>
      <c r="N397" s="246"/>
      <c r="O397" s="124"/>
      <c r="P397" s="124"/>
      <c r="Q397" s="124"/>
      <c r="R397" s="124"/>
      <c r="S397" s="538"/>
    </row>
    <row r="398" spans="1:19" ht="16.5" customHeight="1">
      <c r="A398" s="405"/>
      <c r="B398" s="405"/>
      <c r="C398" s="142">
        <v>166</v>
      </c>
      <c r="D398" s="140"/>
      <c r="E398" s="139">
        <v>2</v>
      </c>
      <c r="F398" s="112">
        <v>2</v>
      </c>
      <c r="G398" s="112">
        <v>2</v>
      </c>
      <c r="H398" s="140"/>
      <c r="I398" s="141"/>
      <c r="J398" s="549"/>
      <c r="K398" s="124"/>
      <c r="L398" s="124"/>
      <c r="M398" s="124"/>
      <c r="N398" s="246"/>
      <c r="O398" s="124"/>
      <c r="P398" s="124"/>
      <c r="Q398" s="124"/>
      <c r="R398" s="124"/>
      <c r="S398" s="538"/>
    </row>
    <row r="399" spans="1:19" ht="16.5" customHeight="1">
      <c r="A399" s="405"/>
      <c r="B399" s="405"/>
      <c r="C399" s="142">
        <v>168</v>
      </c>
      <c r="D399" s="140"/>
      <c r="E399" s="139">
        <v>2</v>
      </c>
      <c r="F399" s="112">
        <v>2</v>
      </c>
      <c r="G399" s="112">
        <v>2</v>
      </c>
      <c r="H399" s="140"/>
      <c r="I399" s="141"/>
      <c r="J399" s="549"/>
      <c r="K399" s="124"/>
      <c r="L399" s="124"/>
      <c r="M399" s="124"/>
      <c r="N399" s="246"/>
      <c r="O399" s="124"/>
      <c r="P399" s="124"/>
      <c r="Q399" s="124"/>
      <c r="R399" s="124"/>
      <c r="S399" s="538"/>
    </row>
    <row r="400" spans="1:19" ht="16.5" customHeight="1" hidden="1">
      <c r="A400" s="405"/>
      <c r="B400" s="405"/>
      <c r="C400" s="142">
        <v>169</v>
      </c>
      <c r="D400" s="140"/>
      <c r="E400" s="139"/>
      <c r="F400" s="112"/>
      <c r="G400" s="112"/>
      <c r="H400" s="140"/>
      <c r="I400" s="141"/>
      <c r="J400" s="549"/>
      <c r="K400" s="124"/>
      <c r="L400" s="124"/>
      <c r="M400" s="124"/>
      <c r="N400" s="246"/>
      <c r="O400" s="124"/>
      <c r="P400" s="124"/>
      <c r="Q400" s="124"/>
      <c r="R400" s="124"/>
      <c r="S400" s="538"/>
    </row>
    <row r="401" spans="1:19" ht="16.5" customHeight="1">
      <c r="A401" s="405"/>
      <c r="B401" s="405"/>
      <c r="C401" s="142" t="s">
        <v>286</v>
      </c>
      <c r="D401" s="140"/>
      <c r="E401" s="139">
        <v>2</v>
      </c>
      <c r="F401" s="112">
        <v>2</v>
      </c>
      <c r="G401" s="112">
        <v>2</v>
      </c>
      <c r="H401" s="140"/>
      <c r="I401" s="141"/>
      <c r="J401" s="549"/>
      <c r="K401" s="124"/>
      <c r="L401" s="124"/>
      <c r="M401" s="124"/>
      <c r="N401" s="246"/>
      <c r="O401" s="124"/>
      <c r="P401" s="124"/>
      <c r="Q401" s="124"/>
      <c r="R401" s="124"/>
      <c r="S401" s="538"/>
    </row>
    <row r="402" spans="1:19" ht="16.5" customHeight="1">
      <c r="A402" s="405"/>
      <c r="B402" s="405"/>
      <c r="C402" s="142">
        <v>243</v>
      </c>
      <c r="D402" s="140"/>
      <c r="E402" s="139">
        <v>1</v>
      </c>
      <c r="F402" s="112">
        <v>1</v>
      </c>
      <c r="G402" s="112">
        <v>1</v>
      </c>
      <c r="H402" s="140"/>
      <c r="I402" s="141"/>
      <c r="J402" s="549"/>
      <c r="K402" s="124"/>
      <c r="L402" s="124"/>
      <c r="M402" s="124"/>
      <c r="N402" s="246"/>
      <c r="O402" s="124"/>
      <c r="P402" s="124"/>
      <c r="Q402" s="124"/>
      <c r="R402" s="124"/>
      <c r="S402" s="538"/>
    </row>
    <row r="403" spans="1:19" ht="16.5" customHeight="1">
      <c r="A403" s="405"/>
      <c r="B403" s="405"/>
      <c r="C403" s="142">
        <v>245</v>
      </c>
      <c r="D403" s="140"/>
      <c r="E403" s="139">
        <v>2</v>
      </c>
      <c r="F403" s="112">
        <v>2</v>
      </c>
      <c r="G403" s="112">
        <v>2</v>
      </c>
      <c r="H403" s="140"/>
      <c r="I403" s="141"/>
      <c r="J403" s="549"/>
      <c r="K403" s="124"/>
      <c r="L403" s="124"/>
      <c r="M403" s="124"/>
      <c r="N403" s="246"/>
      <c r="O403" s="124"/>
      <c r="P403" s="124"/>
      <c r="Q403" s="124"/>
      <c r="R403" s="124"/>
      <c r="S403" s="538"/>
    </row>
    <row r="404" spans="1:19" ht="16.5" customHeight="1" hidden="1">
      <c r="A404" s="405"/>
      <c r="B404" s="405"/>
      <c r="C404" s="142">
        <v>418</v>
      </c>
      <c r="D404" s="140" t="s">
        <v>211</v>
      </c>
      <c r="E404" s="139"/>
      <c r="F404" s="112"/>
      <c r="G404" s="112"/>
      <c r="H404" s="140"/>
      <c r="I404" s="141"/>
      <c r="J404" s="549"/>
      <c r="K404" s="124"/>
      <c r="L404" s="124"/>
      <c r="M404" s="124"/>
      <c r="N404" s="246"/>
      <c r="O404" s="124"/>
      <c r="P404" s="124"/>
      <c r="Q404" s="124"/>
      <c r="R404" s="124"/>
      <c r="S404" s="538"/>
    </row>
    <row r="405" spans="1:19" ht="16.5" customHeight="1" hidden="1">
      <c r="A405" s="405"/>
      <c r="B405" s="405"/>
      <c r="C405" s="142">
        <v>426</v>
      </c>
      <c r="D405" s="140" t="s">
        <v>211</v>
      </c>
      <c r="E405" s="139"/>
      <c r="F405" s="112"/>
      <c r="G405" s="112"/>
      <c r="H405" s="140"/>
      <c r="I405" s="141"/>
      <c r="J405" s="549"/>
      <c r="K405" s="124"/>
      <c r="L405" s="124"/>
      <c r="M405" s="124"/>
      <c r="N405" s="246"/>
      <c r="O405" s="124"/>
      <c r="P405" s="124"/>
      <c r="Q405" s="124"/>
      <c r="R405" s="124"/>
      <c r="S405" s="538"/>
    </row>
    <row r="406" spans="1:19" ht="16.5" customHeight="1" thickBot="1">
      <c r="A406" s="405"/>
      <c r="B406" s="405"/>
      <c r="C406" s="189"/>
      <c r="D406" s="147"/>
      <c r="E406" s="145"/>
      <c r="F406" s="146"/>
      <c r="G406" s="146"/>
      <c r="H406" s="147"/>
      <c r="I406" s="121"/>
      <c r="J406" s="549"/>
      <c r="K406" s="124"/>
      <c r="L406" s="124"/>
      <c r="M406" s="124"/>
      <c r="N406" s="124"/>
      <c r="O406" s="124"/>
      <c r="P406" s="124"/>
      <c r="Q406" s="124"/>
      <c r="R406" s="124"/>
      <c r="S406" s="128"/>
    </row>
    <row r="407" spans="1:19" ht="16.5" customHeight="1">
      <c r="A407" s="405"/>
      <c r="B407" s="404" t="s">
        <v>9</v>
      </c>
      <c r="C407" s="123"/>
      <c r="D407" s="124" t="s">
        <v>12</v>
      </c>
      <c r="E407" s="156">
        <f>SUM(E390:E406)</f>
        <v>48</v>
      </c>
      <c r="F407" s="157">
        <f>SUM(F390:F405)</f>
        <v>47</v>
      </c>
      <c r="G407" s="157">
        <f>SUM(G390:G406)</f>
        <v>50</v>
      </c>
      <c r="H407" s="158">
        <f>SUM(H390:H406)</f>
        <v>5</v>
      </c>
      <c r="I407" s="113"/>
      <c r="J407" s="127"/>
      <c r="K407" s="114"/>
      <c r="L407" s="114"/>
      <c r="M407" s="114"/>
      <c r="N407" s="243"/>
      <c r="O407" s="114"/>
      <c r="P407" s="114"/>
      <c r="Q407" s="114"/>
      <c r="R407" s="114"/>
      <c r="S407" s="128"/>
    </row>
    <row r="408" spans="1:19" ht="16.5" customHeight="1" thickBot="1">
      <c r="A408" s="405"/>
      <c r="B408" s="404" t="s">
        <v>10</v>
      </c>
      <c r="C408" s="123"/>
      <c r="D408" s="124"/>
      <c r="E408" s="1085">
        <f>E409-E407</f>
        <v>121</v>
      </c>
      <c r="F408" s="146">
        <f>F409-F407</f>
        <v>122</v>
      </c>
      <c r="G408" s="145">
        <f>G409-G407</f>
        <v>119</v>
      </c>
      <c r="H408" s="147"/>
      <c r="I408" s="114"/>
      <c r="J408" s="127"/>
      <c r="K408" s="124"/>
      <c r="L408" s="124"/>
      <c r="M408" s="124"/>
      <c r="N408" s="246"/>
      <c r="O408" s="124"/>
      <c r="P408" s="124"/>
      <c r="Q408" s="124"/>
      <c r="R408" s="582"/>
      <c r="S408" s="128"/>
    </row>
    <row r="409" spans="1:19" ht="16.5" customHeight="1" thickBot="1">
      <c r="A409" s="405"/>
      <c r="B409" s="404" t="s">
        <v>11</v>
      </c>
      <c r="C409" s="123"/>
      <c r="D409" s="124"/>
      <c r="E409" s="129">
        <v>169</v>
      </c>
      <c r="F409" s="119">
        <v>169</v>
      </c>
      <c r="G409" s="130">
        <v>169</v>
      </c>
      <c r="H409" s="131"/>
      <c r="I409" s="130"/>
      <c r="J409" s="549"/>
      <c r="K409" s="124"/>
      <c r="L409" s="124"/>
      <c r="M409" s="124"/>
      <c r="N409" s="246"/>
      <c r="O409" s="124"/>
      <c r="P409" s="124"/>
      <c r="Q409" s="124"/>
      <c r="R409" s="582"/>
      <c r="S409" s="128"/>
    </row>
    <row r="410" spans="1:19" ht="16.5" customHeight="1" thickBot="1">
      <c r="A410" s="405"/>
      <c r="B410" s="404" t="s">
        <v>26</v>
      </c>
      <c r="C410" s="123"/>
      <c r="D410" s="124"/>
      <c r="E410" s="114"/>
      <c r="F410" s="114"/>
      <c r="G410" s="114"/>
      <c r="H410" s="114"/>
      <c r="I410" s="114"/>
      <c r="J410" s="556"/>
      <c r="K410" s="541"/>
      <c r="L410" s="541"/>
      <c r="M410" s="541"/>
      <c r="N410" s="442"/>
      <c r="O410" s="541"/>
      <c r="P410" s="541"/>
      <c r="Q410" s="541"/>
      <c r="R410" s="541"/>
      <c r="S410" s="553"/>
    </row>
    <row r="411" spans="1:19" ht="16.5" customHeight="1">
      <c r="A411" s="405"/>
      <c r="B411" s="405"/>
      <c r="C411" s="123"/>
      <c r="D411" s="124"/>
      <c r="E411" s="114"/>
      <c r="F411" s="114"/>
      <c r="G411" s="114"/>
      <c r="H411" s="114"/>
      <c r="I411" s="114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</row>
    <row r="412" spans="1:19" ht="16.5" customHeight="1" thickBot="1">
      <c r="A412" s="405"/>
      <c r="B412" s="396" t="s">
        <v>255</v>
      </c>
      <c r="C412" s="177"/>
      <c r="D412" s="114"/>
      <c r="E412" s="114"/>
      <c r="F412" s="114"/>
      <c r="G412" s="114"/>
      <c r="H412" s="114"/>
      <c r="I412" s="114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</row>
    <row r="413" spans="1:19" ht="16.5" customHeight="1" hidden="1" thickBot="1">
      <c r="A413" s="405"/>
      <c r="C413" s="1264" t="s">
        <v>228</v>
      </c>
      <c r="D413" s="1265"/>
      <c r="E413" s="1265"/>
      <c r="F413" s="1265"/>
      <c r="G413" s="1265"/>
      <c r="H413" s="1265"/>
      <c r="I413" s="1265"/>
      <c r="J413" s="1265"/>
      <c r="K413" s="1265"/>
      <c r="L413" s="1265"/>
      <c r="M413" s="1265"/>
      <c r="N413" s="1265"/>
      <c r="O413" s="1265"/>
      <c r="P413" s="1265"/>
      <c r="Q413" s="1265"/>
      <c r="R413" s="1265"/>
      <c r="S413" s="1266"/>
    </row>
    <row r="414" spans="1:19" ht="16.5" customHeight="1" thickBot="1">
      <c r="A414" s="405"/>
      <c r="B414" s="1264" t="s">
        <v>418</v>
      </c>
      <c r="C414" s="1265"/>
      <c r="D414" s="1265"/>
      <c r="E414" s="1265"/>
      <c r="F414" s="1265"/>
      <c r="G414" s="1265"/>
      <c r="H414" s="1265"/>
      <c r="I414" s="1265"/>
      <c r="J414" s="1265"/>
      <c r="K414" s="1265"/>
      <c r="L414" s="1265"/>
      <c r="M414" s="1265"/>
      <c r="N414" s="1265"/>
      <c r="O414" s="1265"/>
      <c r="P414" s="1265"/>
      <c r="Q414" s="1265"/>
      <c r="R414" s="1265"/>
      <c r="S414" s="1266"/>
    </row>
    <row r="415" spans="1:19" ht="16.5" customHeight="1" hidden="1" thickBot="1">
      <c r="A415" s="405"/>
      <c r="B415" s="398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</row>
    <row r="416" spans="1:19" ht="16.5" customHeight="1" hidden="1" thickBot="1">
      <c r="A416" s="405"/>
      <c r="B416" s="406"/>
      <c r="C416" s="533"/>
      <c r="D416" s="118"/>
      <c r="E416" s="1258" t="s">
        <v>3</v>
      </c>
      <c r="F416" s="1259"/>
      <c r="G416" s="1259"/>
      <c r="H416" s="1260"/>
      <c r="I416" s="113"/>
      <c r="J416" s="1261"/>
      <c r="K416" s="1262"/>
      <c r="L416" s="1262"/>
      <c r="M416" s="1262"/>
      <c r="N416" s="1262"/>
      <c r="O416" s="1262"/>
      <c r="P416" s="1262"/>
      <c r="Q416" s="1262"/>
      <c r="R416" s="1262"/>
      <c r="S416" s="1263"/>
    </row>
    <row r="417" spans="1:19" ht="16.5" customHeight="1" hidden="1" thickBot="1">
      <c r="A417" s="404"/>
      <c r="B417" s="404"/>
      <c r="C417" s="558" t="s">
        <v>4</v>
      </c>
      <c r="D417" s="215"/>
      <c r="E417" s="394" t="s">
        <v>5</v>
      </c>
      <c r="F417" s="179" t="s">
        <v>6</v>
      </c>
      <c r="G417" s="179" t="s">
        <v>7</v>
      </c>
      <c r="H417" s="393" t="s">
        <v>8</v>
      </c>
      <c r="I417" s="536"/>
      <c r="J417" s="546"/>
      <c r="K417" s="547"/>
      <c r="L417" s="547"/>
      <c r="M417" s="547"/>
      <c r="N417" s="448"/>
      <c r="O417" s="547"/>
      <c r="P417" s="547"/>
      <c r="Q417" s="547"/>
      <c r="R417" s="547"/>
      <c r="S417" s="537"/>
    </row>
    <row r="418" spans="1:19" ht="16.5" customHeight="1" hidden="1" thickBot="1">
      <c r="A418" s="404"/>
      <c r="B418" s="404"/>
      <c r="C418" s="142">
        <v>163</v>
      </c>
      <c r="D418" s="271" t="s">
        <v>230</v>
      </c>
      <c r="E418" s="218">
        <v>0</v>
      </c>
      <c r="F418" s="155">
        <v>0</v>
      </c>
      <c r="G418" s="155">
        <v>0</v>
      </c>
      <c r="H418" s="219">
        <v>0</v>
      </c>
      <c r="I418" s="155"/>
      <c r="J418" s="546"/>
      <c r="K418" s="547"/>
      <c r="L418" s="547"/>
      <c r="M418" s="547"/>
      <c r="N418" s="547"/>
      <c r="O418" s="547"/>
      <c r="P418" s="547"/>
      <c r="Q418" s="547"/>
      <c r="R418" s="547"/>
      <c r="S418" s="537"/>
    </row>
    <row r="419" spans="1:19" ht="16.5" customHeight="1" hidden="1">
      <c r="A419" s="405"/>
      <c r="B419" s="405"/>
      <c r="C419" s="142"/>
      <c r="D419" s="271"/>
      <c r="E419" s="156"/>
      <c r="F419" s="157"/>
      <c r="G419" s="157"/>
      <c r="H419" s="158"/>
      <c r="I419" s="114"/>
      <c r="J419" s="549"/>
      <c r="K419" s="124"/>
      <c r="L419" s="124"/>
      <c r="M419" s="124"/>
      <c r="N419" s="114"/>
      <c r="O419" s="124"/>
      <c r="P419" s="124"/>
      <c r="Q419" s="124"/>
      <c r="R419" s="124"/>
      <c r="S419" s="128"/>
    </row>
    <row r="420" spans="1:19" ht="16.5" customHeight="1" hidden="1" thickBot="1">
      <c r="A420" s="405"/>
      <c r="B420" s="405"/>
      <c r="C420" s="189"/>
      <c r="D420" s="282"/>
      <c r="E420" s="185"/>
      <c r="F420" s="146"/>
      <c r="G420" s="146"/>
      <c r="H420" s="147"/>
      <c r="I420" s="121"/>
      <c r="J420" s="549"/>
      <c r="K420" s="124"/>
      <c r="L420" s="124"/>
      <c r="M420" s="124"/>
      <c r="N420" s="114"/>
      <c r="O420" s="124"/>
      <c r="P420" s="124"/>
      <c r="Q420" s="124"/>
      <c r="R420" s="124"/>
      <c r="S420" s="128"/>
    </row>
    <row r="421" spans="1:19" ht="16.5" customHeight="1" hidden="1">
      <c r="A421" s="405"/>
      <c r="B421" s="405"/>
      <c r="C421" s="177"/>
      <c r="D421" s="114"/>
      <c r="E421" s="127">
        <v>0</v>
      </c>
      <c r="F421" s="114">
        <v>0</v>
      </c>
      <c r="G421" s="114"/>
      <c r="H421" s="128">
        <v>0</v>
      </c>
      <c r="I421" s="114"/>
      <c r="J421" s="127"/>
      <c r="K421" s="114"/>
      <c r="L421" s="114"/>
      <c r="M421" s="114"/>
      <c r="N421" s="114"/>
      <c r="O421" s="114"/>
      <c r="P421" s="114"/>
      <c r="Q421" s="114"/>
      <c r="R421" s="114"/>
      <c r="S421" s="128"/>
    </row>
    <row r="422" spans="1:19" ht="16.5" customHeight="1" hidden="1" thickBot="1">
      <c r="A422" s="405"/>
      <c r="B422" s="151" t="s">
        <v>11</v>
      </c>
      <c r="C422" s="177"/>
      <c r="D422" s="114"/>
      <c r="E422" s="129"/>
      <c r="F422" s="130"/>
      <c r="G422" s="130"/>
      <c r="H422" s="131"/>
      <c r="I422" s="130"/>
      <c r="J422" s="127"/>
      <c r="K422" s="114"/>
      <c r="L422" s="114"/>
      <c r="M422" s="114"/>
      <c r="N422" s="114"/>
      <c r="O422" s="114"/>
      <c r="P422" s="114"/>
      <c r="Q422" s="114"/>
      <c r="R422" s="114"/>
      <c r="S422" s="128"/>
    </row>
    <row r="423" spans="1:19" ht="16.5" customHeight="1" hidden="1" thickBot="1">
      <c r="A423" s="406"/>
      <c r="B423" s="151"/>
      <c r="C423" s="177"/>
      <c r="D423" s="114"/>
      <c r="E423" s="114"/>
      <c r="F423" s="114"/>
      <c r="G423" s="114"/>
      <c r="H423" s="114"/>
      <c r="I423" s="114"/>
      <c r="J423" s="129"/>
      <c r="K423" s="130"/>
      <c r="L423" s="130"/>
      <c r="M423" s="130"/>
      <c r="N423" s="130"/>
      <c r="O423" s="130"/>
      <c r="P423" s="130"/>
      <c r="Q423" s="130"/>
      <c r="R423" s="130"/>
      <c r="S423" s="131"/>
    </row>
    <row r="424" spans="1:19" ht="16.5" customHeight="1">
      <c r="A424" s="406"/>
      <c r="B424" s="151"/>
      <c r="C424" s="177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</row>
    <row r="425" spans="1:19" ht="16.5" customHeight="1" thickBot="1">
      <c r="A425" s="405"/>
      <c r="B425" s="404" t="s">
        <v>320</v>
      </c>
      <c r="C425" s="123"/>
      <c r="D425" s="124"/>
      <c r="E425" s="114"/>
      <c r="F425" s="114"/>
      <c r="G425" s="114"/>
      <c r="H425" s="114"/>
      <c r="I425" s="114"/>
      <c r="J425" s="581"/>
      <c r="K425" s="581"/>
      <c r="L425" s="581"/>
      <c r="M425" s="581"/>
      <c r="N425" s="581"/>
      <c r="O425" s="581"/>
      <c r="P425" s="581"/>
      <c r="Q425" s="581"/>
      <c r="R425" s="581"/>
      <c r="S425" s="581"/>
    </row>
    <row r="426" spans="1:19" ht="16.5" customHeight="1">
      <c r="A426" s="406"/>
      <c r="B426" s="406"/>
      <c r="C426" s="533"/>
      <c r="D426" s="118"/>
      <c r="E426" s="1258" t="s">
        <v>3</v>
      </c>
      <c r="F426" s="1259"/>
      <c r="G426" s="1259"/>
      <c r="H426" s="1260"/>
      <c r="I426" s="113"/>
      <c r="J426" s="1261"/>
      <c r="K426" s="1262"/>
      <c r="L426" s="1262"/>
      <c r="M426" s="1262"/>
      <c r="N426" s="1262"/>
      <c r="O426" s="1262"/>
      <c r="P426" s="1262"/>
      <c r="Q426" s="1262"/>
      <c r="R426" s="1262"/>
      <c r="S426" s="1263"/>
    </row>
    <row r="427" spans="1:19" ht="16.5" customHeight="1" thickBot="1">
      <c r="A427" s="404"/>
      <c r="B427" s="404"/>
      <c r="C427" s="558" t="s">
        <v>4</v>
      </c>
      <c r="D427" s="167"/>
      <c r="E427" s="168" t="s">
        <v>5</v>
      </c>
      <c r="F427" s="169" t="s">
        <v>6</v>
      </c>
      <c r="G427" s="169" t="s">
        <v>7</v>
      </c>
      <c r="H427" s="170" t="s">
        <v>8</v>
      </c>
      <c r="I427" s="536"/>
      <c r="J427" s="546"/>
      <c r="K427" s="547"/>
      <c r="L427" s="547"/>
      <c r="M427" s="547"/>
      <c r="N427" s="448"/>
      <c r="O427" s="547"/>
      <c r="P427" s="547"/>
      <c r="Q427" s="547"/>
      <c r="R427" s="547"/>
      <c r="S427" s="537"/>
    </row>
    <row r="428" spans="1:19" ht="16.5" customHeight="1" thickBot="1">
      <c r="A428" s="405"/>
      <c r="B428" s="405"/>
      <c r="C428" s="120">
        <v>750</v>
      </c>
      <c r="D428" s="150"/>
      <c r="E428" s="156">
        <v>8</v>
      </c>
      <c r="F428" s="157">
        <v>9</v>
      </c>
      <c r="G428" s="157">
        <v>9</v>
      </c>
      <c r="H428" s="158"/>
      <c r="I428" s="391"/>
      <c r="J428" s="549"/>
      <c r="K428" s="124"/>
      <c r="L428" s="124"/>
      <c r="M428" s="124"/>
      <c r="N428" s="124"/>
      <c r="O428" s="124"/>
      <c r="P428" s="124"/>
      <c r="Q428" s="124"/>
      <c r="R428" s="124"/>
      <c r="S428" s="538"/>
    </row>
    <row r="429" spans="1:19" ht="16.5" customHeight="1">
      <c r="A429" s="405"/>
      <c r="B429" s="554" t="s">
        <v>9</v>
      </c>
      <c r="C429" s="123"/>
      <c r="D429" s="124"/>
      <c r="E429" s="156">
        <f>SUM(E428)</f>
        <v>8</v>
      </c>
      <c r="F429" s="157">
        <f>SUM(F428)</f>
        <v>9</v>
      </c>
      <c r="G429" s="157">
        <f>SUM(G428)</f>
        <v>9</v>
      </c>
      <c r="H429" s="158">
        <v>0</v>
      </c>
      <c r="I429" s="114"/>
      <c r="J429" s="549"/>
      <c r="K429" s="124"/>
      <c r="L429" s="124"/>
      <c r="M429" s="124"/>
      <c r="N429" s="124"/>
      <c r="O429" s="124"/>
      <c r="P429" s="124"/>
      <c r="Q429" s="124"/>
      <c r="R429" s="124"/>
      <c r="S429" s="538"/>
    </row>
    <row r="430" spans="1:19" ht="16.5" customHeight="1" thickBot="1">
      <c r="A430" s="405"/>
      <c r="B430" s="151" t="s">
        <v>10</v>
      </c>
      <c r="C430" s="136"/>
      <c r="D430" s="124"/>
      <c r="E430" s="1085">
        <f>E431-E429</f>
        <v>15</v>
      </c>
      <c r="F430" s="146">
        <f>F431-F429</f>
        <v>14</v>
      </c>
      <c r="G430" s="145">
        <f>G431-G429</f>
        <v>14</v>
      </c>
      <c r="H430" s="147"/>
      <c r="I430" s="114"/>
      <c r="J430" s="549"/>
      <c r="K430" s="124"/>
      <c r="L430" s="124"/>
      <c r="M430" s="124"/>
      <c r="N430" s="124"/>
      <c r="O430" s="124"/>
      <c r="P430" s="124"/>
      <c r="Q430" s="124"/>
      <c r="R430" s="582"/>
      <c r="S430" s="550"/>
    </row>
    <row r="431" spans="1:19" ht="16.5" customHeight="1" thickBot="1">
      <c r="A431" s="405"/>
      <c r="B431" s="151" t="s">
        <v>11</v>
      </c>
      <c r="C431" s="136"/>
      <c r="D431" s="124"/>
      <c r="E431" s="129">
        <v>23</v>
      </c>
      <c r="F431" s="119">
        <v>23</v>
      </c>
      <c r="G431" s="130">
        <v>23</v>
      </c>
      <c r="H431" s="131"/>
      <c r="I431" s="130"/>
      <c r="J431" s="127"/>
      <c r="K431" s="124"/>
      <c r="L431" s="124"/>
      <c r="M431" s="124"/>
      <c r="N431" s="124"/>
      <c r="O431" s="124"/>
      <c r="P431" s="124"/>
      <c r="Q431" s="114"/>
      <c r="R431" s="114"/>
      <c r="S431" s="128"/>
    </row>
    <row r="432" spans="1:19" ht="16.5" customHeight="1" thickBot="1">
      <c r="A432" s="405"/>
      <c r="B432" s="406"/>
      <c r="C432" s="123"/>
      <c r="D432" s="124"/>
      <c r="E432" s="114"/>
      <c r="F432" s="114"/>
      <c r="G432" s="114"/>
      <c r="H432" s="114"/>
      <c r="I432" s="114"/>
      <c r="J432" s="551"/>
      <c r="K432" s="552"/>
      <c r="L432" s="552"/>
      <c r="M432" s="552"/>
      <c r="N432" s="552"/>
      <c r="O432" s="552"/>
      <c r="P432" s="552"/>
      <c r="Q432" s="552"/>
      <c r="R432" s="541"/>
      <c r="S432" s="542"/>
    </row>
    <row r="433" spans="1:19" ht="16.5" customHeight="1" hidden="1">
      <c r="A433" s="405"/>
      <c r="B433" s="406"/>
      <c r="C433" s="406"/>
      <c r="D433" s="406"/>
      <c r="E433" s="406"/>
      <c r="F433" s="406"/>
      <c r="G433" s="406"/>
      <c r="H433" s="406"/>
      <c r="I433" s="406"/>
      <c r="J433" s="124"/>
      <c r="K433" s="406"/>
      <c r="L433" s="406"/>
      <c r="M433" s="406"/>
      <c r="N433" s="406"/>
      <c r="O433" s="406"/>
      <c r="P433" s="406"/>
      <c r="Q433" s="406"/>
      <c r="R433" s="148"/>
      <c r="S433" s="406"/>
    </row>
    <row r="434" spans="1:19" ht="16.5" customHeight="1" hidden="1">
      <c r="A434" s="405"/>
      <c r="B434" s="554"/>
      <c r="C434" s="123"/>
      <c r="D434" s="124"/>
      <c r="E434" s="114"/>
      <c r="F434" s="114"/>
      <c r="G434" s="114"/>
      <c r="H434" s="114"/>
      <c r="I434" s="114"/>
      <c r="J434" s="583"/>
      <c r="K434" s="583"/>
      <c r="L434" s="583"/>
      <c r="M434" s="583"/>
      <c r="N434" s="583"/>
      <c r="O434" s="583"/>
      <c r="P434" s="583"/>
      <c r="Q434" s="583"/>
      <c r="R434" s="584"/>
      <c r="S434" s="584"/>
    </row>
    <row r="435" spans="1:19" ht="16.5" customHeight="1" thickBot="1">
      <c r="A435" s="405"/>
      <c r="B435" s="554" t="s">
        <v>321</v>
      </c>
      <c r="C435" s="123"/>
      <c r="D435" s="124"/>
      <c r="E435" s="114"/>
      <c r="F435" s="114"/>
      <c r="G435" s="114"/>
      <c r="H435" s="114"/>
      <c r="I435" s="114"/>
      <c r="J435" s="210">
        <v>27</v>
      </c>
      <c r="K435" s="581"/>
      <c r="L435" s="581">
        <v>95</v>
      </c>
      <c r="M435" s="581"/>
      <c r="N435" s="581"/>
      <c r="O435" s="581"/>
      <c r="P435" s="581"/>
      <c r="Q435" s="581"/>
      <c r="R435" s="581">
        <v>4.8</v>
      </c>
      <c r="S435" s="585">
        <v>151.8</v>
      </c>
    </row>
    <row r="436" spans="1:19" ht="16.5" customHeight="1" thickBot="1">
      <c r="A436" s="406"/>
      <c r="B436" s="406"/>
      <c r="C436" s="46"/>
      <c r="D436" s="46"/>
      <c r="E436" s="1264" t="s">
        <v>147</v>
      </c>
      <c r="F436" s="1265"/>
      <c r="G436" s="1265"/>
      <c r="H436" s="1266"/>
      <c r="I436" s="113"/>
      <c r="J436" s="1261"/>
      <c r="K436" s="1262"/>
      <c r="L436" s="1262"/>
      <c r="M436" s="1262"/>
      <c r="N436" s="1262"/>
      <c r="O436" s="1262"/>
      <c r="P436" s="1262"/>
      <c r="Q436" s="1262"/>
      <c r="R436" s="1262"/>
      <c r="S436" s="1263"/>
    </row>
    <row r="437" spans="1:19" ht="16.5" customHeight="1" thickBot="1">
      <c r="A437" s="404"/>
      <c r="B437" s="404"/>
      <c r="C437" s="151"/>
      <c r="D437" s="154"/>
      <c r="E437" s="192" t="s">
        <v>5</v>
      </c>
      <c r="F437" s="193" t="s">
        <v>13</v>
      </c>
      <c r="G437" s="193" t="s">
        <v>7</v>
      </c>
      <c r="H437" s="283" t="s">
        <v>8</v>
      </c>
      <c r="I437" s="155" t="s">
        <v>125</v>
      </c>
      <c r="J437" s="546"/>
      <c r="K437" s="547"/>
      <c r="L437" s="547"/>
      <c r="M437" s="547"/>
      <c r="N437" s="448"/>
      <c r="O437" s="547"/>
      <c r="P437" s="547"/>
      <c r="Q437" s="547"/>
      <c r="R437" s="547"/>
      <c r="S437" s="537"/>
    </row>
    <row r="438" spans="1:19" ht="16.5" customHeight="1">
      <c r="A438" s="405"/>
      <c r="B438" s="554" t="s">
        <v>9</v>
      </c>
      <c r="C438" s="406"/>
      <c r="D438" s="124"/>
      <c r="E438" s="390">
        <f>E407+E429</f>
        <v>56</v>
      </c>
      <c r="F438" s="157">
        <f>F407+F429</f>
        <v>56</v>
      </c>
      <c r="G438" s="157">
        <f>G407+G429</f>
        <v>59</v>
      </c>
      <c r="H438" s="188">
        <f>H407+H429</f>
        <v>5</v>
      </c>
      <c r="I438" s="391"/>
      <c r="J438" s="127"/>
      <c r="K438" s="114"/>
      <c r="L438" s="114"/>
      <c r="M438" s="114"/>
      <c r="N438" s="114"/>
      <c r="O438" s="114"/>
      <c r="P438" s="114"/>
      <c r="Q438" s="114"/>
      <c r="R438" s="114"/>
      <c r="S438" s="128"/>
    </row>
    <row r="439" spans="1:19" ht="16.5" customHeight="1" thickBot="1">
      <c r="A439" s="405"/>
      <c r="B439" s="151" t="s">
        <v>10</v>
      </c>
      <c r="C439" s="136"/>
      <c r="D439" s="124"/>
      <c r="E439" s="1085">
        <f>E440-E438</f>
        <v>136</v>
      </c>
      <c r="F439" s="146">
        <f>F440-F438</f>
        <v>136</v>
      </c>
      <c r="G439" s="145">
        <f>G440-G438</f>
        <v>133</v>
      </c>
      <c r="H439" s="147"/>
      <c r="I439" s="141"/>
      <c r="J439" s="127"/>
      <c r="K439" s="124"/>
      <c r="L439" s="124"/>
      <c r="M439" s="124"/>
      <c r="N439" s="124"/>
      <c r="O439" s="124"/>
      <c r="P439" s="124"/>
      <c r="Q439" s="124"/>
      <c r="R439" s="582"/>
      <c r="S439" s="550"/>
    </row>
    <row r="440" spans="1:19" ht="16.5" customHeight="1" thickBot="1">
      <c r="A440" s="405"/>
      <c r="B440" s="151" t="s">
        <v>11</v>
      </c>
      <c r="C440" s="136"/>
      <c r="D440" s="124"/>
      <c r="E440" s="129">
        <f>E409+E431</f>
        <v>192</v>
      </c>
      <c r="F440" s="119">
        <f>F409+F431</f>
        <v>192</v>
      </c>
      <c r="G440" s="130">
        <f>G409+G431</f>
        <v>192</v>
      </c>
      <c r="H440" s="131"/>
      <c r="I440" s="130"/>
      <c r="J440" s="127"/>
      <c r="K440" s="124"/>
      <c r="L440" s="124"/>
      <c r="M440" s="124"/>
      <c r="N440" s="124"/>
      <c r="O440" s="124"/>
      <c r="P440" s="124"/>
      <c r="Q440" s="114"/>
      <c r="R440" s="114"/>
      <c r="S440" s="128"/>
    </row>
    <row r="441" spans="1:19" ht="16.5" customHeight="1" thickBot="1">
      <c r="A441" s="404"/>
      <c r="B441" s="404" t="s">
        <v>26</v>
      </c>
      <c r="C441" s="132"/>
      <c r="D441" s="133"/>
      <c r="E441" s="134"/>
      <c r="F441" s="134"/>
      <c r="G441" s="160"/>
      <c r="H441" s="160"/>
      <c r="I441" s="160"/>
      <c r="J441" s="568"/>
      <c r="K441" s="539"/>
      <c r="L441" s="539"/>
      <c r="M441" s="539"/>
      <c r="N441" s="539"/>
      <c r="O441" s="539"/>
      <c r="P441" s="539"/>
      <c r="Q441" s="539"/>
      <c r="R441" s="539"/>
      <c r="S441" s="553"/>
    </row>
    <row r="442" spans="1:19" ht="16.5" customHeight="1">
      <c r="A442" s="404"/>
      <c r="B442" s="404"/>
      <c r="C442" s="132"/>
      <c r="D442" s="133"/>
      <c r="E442" s="134"/>
      <c r="F442" s="134"/>
      <c r="G442" s="160"/>
      <c r="H442" s="160"/>
      <c r="I442" s="160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</row>
    <row r="443" spans="1:19" ht="16.5" customHeight="1" hidden="1">
      <c r="A443" s="404"/>
      <c r="B443" s="190" t="s">
        <v>290</v>
      </c>
      <c r="C443" s="132"/>
      <c r="D443" s="133"/>
      <c r="E443" s="134"/>
      <c r="F443" s="134"/>
      <c r="G443" s="160"/>
      <c r="H443" s="160"/>
      <c r="I443" s="160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</row>
    <row r="444" spans="1:19" ht="16.5" customHeight="1" hidden="1">
      <c r="A444" s="404"/>
      <c r="B444" s="190" t="s">
        <v>291</v>
      </c>
      <c r="C444" s="132"/>
      <c r="D444" s="133"/>
      <c r="E444" s="134"/>
      <c r="F444" s="134"/>
      <c r="G444" s="160"/>
      <c r="H444" s="160"/>
      <c r="I444" s="160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</row>
    <row r="445" spans="1:19" ht="16.5" customHeight="1">
      <c r="A445" s="404"/>
      <c r="B445" s="190" t="s">
        <v>336</v>
      </c>
      <c r="C445" s="132"/>
      <c r="D445" s="133"/>
      <c r="E445" s="134"/>
      <c r="F445" s="134"/>
      <c r="G445" s="160"/>
      <c r="H445" s="160"/>
      <c r="I445" s="160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</row>
    <row r="446" spans="1:19" ht="16.5" customHeight="1">
      <c r="A446" s="404"/>
      <c r="B446" s="190" t="s">
        <v>254</v>
      </c>
      <c r="C446" s="132"/>
      <c r="D446" s="133"/>
      <c r="E446" s="134"/>
      <c r="F446" s="134"/>
      <c r="G446" s="160"/>
      <c r="H446" s="160"/>
      <c r="I446" s="160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</row>
    <row r="447" spans="1:19" ht="16.5" customHeight="1">
      <c r="A447" s="405"/>
      <c r="B447" s="396" t="s">
        <v>0</v>
      </c>
      <c r="C447" s="162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ht="16.5" customHeight="1">
      <c r="A448" s="405"/>
      <c r="B448" s="396" t="s">
        <v>28</v>
      </c>
      <c r="C448" s="162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ht="16.5" customHeight="1">
      <c r="A449" s="405"/>
      <c r="B449" s="398"/>
      <c r="C449" s="164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</row>
    <row r="450" spans="1:19" ht="16.5" customHeight="1">
      <c r="A450" s="398"/>
      <c r="B450" s="396" t="s">
        <v>221</v>
      </c>
      <c r="C450" s="164"/>
      <c r="D450" s="138"/>
      <c r="E450" s="138"/>
      <c r="F450" s="138"/>
      <c r="G450" s="138"/>
      <c r="H450" s="138"/>
      <c r="I450" s="138"/>
      <c r="J450" s="138"/>
      <c r="K450" s="557"/>
      <c r="L450" s="557"/>
      <c r="M450" s="557"/>
      <c r="N450" s="557"/>
      <c r="O450" s="557"/>
      <c r="P450" s="557"/>
      <c r="Q450" s="557"/>
      <c r="R450" s="557"/>
      <c r="S450" s="557"/>
    </row>
    <row r="451" spans="1:19" ht="16.5" customHeight="1">
      <c r="A451" s="398"/>
      <c r="B451" s="398"/>
      <c r="C451" s="164"/>
      <c r="D451" s="138"/>
      <c r="E451" s="138"/>
      <c r="F451" s="138"/>
      <c r="G451" s="138"/>
      <c r="H451" s="138"/>
      <c r="I451" s="138"/>
      <c r="J451" s="586"/>
      <c r="K451" s="586"/>
      <c r="L451" s="586"/>
      <c r="M451" s="586"/>
      <c r="N451" s="586"/>
      <c r="O451" s="586"/>
      <c r="P451" s="586"/>
      <c r="Q451" s="586"/>
      <c r="R451" s="586"/>
      <c r="S451" s="586"/>
    </row>
    <row r="452" spans="1:19" ht="16.5" customHeight="1" thickBot="1">
      <c r="A452" s="398"/>
      <c r="B452" s="396" t="s">
        <v>2</v>
      </c>
      <c r="C452" s="164"/>
      <c r="D452" s="138"/>
      <c r="E452" s="138"/>
      <c r="F452" s="138"/>
      <c r="G452" s="138"/>
      <c r="H452" s="138"/>
      <c r="I452" s="138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</row>
    <row r="453" spans="1:19" ht="16.5" customHeight="1">
      <c r="A453" s="398"/>
      <c r="B453" s="398"/>
      <c r="C453" s="533"/>
      <c r="D453" s="118"/>
      <c r="E453" s="1259" t="s">
        <v>3</v>
      </c>
      <c r="F453" s="1259"/>
      <c r="G453" s="1259"/>
      <c r="H453" s="1260"/>
      <c r="I453" s="113"/>
      <c r="J453" s="1261"/>
      <c r="K453" s="1262"/>
      <c r="L453" s="1262"/>
      <c r="M453" s="1262"/>
      <c r="N453" s="1262"/>
      <c r="O453" s="1262"/>
      <c r="P453" s="1262"/>
      <c r="Q453" s="1262"/>
      <c r="R453" s="1262"/>
      <c r="S453" s="1263"/>
    </row>
    <row r="454" spans="1:19" ht="16.5" customHeight="1" thickBot="1">
      <c r="A454" s="398"/>
      <c r="B454" s="396"/>
      <c r="C454" s="535" t="s">
        <v>4</v>
      </c>
      <c r="D454" s="191"/>
      <c r="E454" s="168" t="s">
        <v>5</v>
      </c>
      <c r="F454" s="169" t="s">
        <v>6</v>
      </c>
      <c r="G454" s="169" t="s">
        <v>7</v>
      </c>
      <c r="H454" s="182" t="s">
        <v>8</v>
      </c>
      <c r="I454" s="536"/>
      <c r="J454" s="546"/>
      <c r="K454" s="547"/>
      <c r="L454" s="547"/>
      <c r="M454" s="547"/>
      <c r="N454" s="547"/>
      <c r="O454" s="547"/>
      <c r="P454" s="547"/>
      <c r="Q454" s="547"/>
      <c r="R454" s="547"/>
      <c r="S454" s="537"/>
    </row>
    <row r="455" spans="1:19" ht="16.5" customHeight="1">
      <c r="A455" s="398"/>
      <c r="B455" s="398"/>
      <c r="C455" s="142" t="s">
        <v>375</v>
      </c>
      <c r="D455" s="140" t="s">
        <v>203</v>
      </c>
      <c r="E455" s="139">
        <v>15</v>
      </c>
      <c r="F455" s="112">
        <v>16</v>
      </c>
      <c r="G455" s="112">
        <v>15</v>
      </c>
      <c r="H455" s="140">
        <v>2</v>
      </c>
      <c r="I455" s="172"/>
      <c r="J455" s="549"/>
      <c r="K455" s="124"/>
      <c r="L455" s="124"/>
      <c r="M455" s="124"/>
      <c r="N455" s="124"/>
      <c r="O455" s="124"/>
      <c r="P455" s="124"/>
      <c r="Q455" s="124"/>
      <c r="R455" s="124"/>
      <c r="S455" s="538"/>
    </row>
    <row r="456" spans="1:19" ht="16.5" customHeight="1">
      <c r="A456" s="398"/>
      <c r="B456" s="398"/>
      <c r="C456" s="176" t="s">
        <v>376</v>
      </c>
      <c r="D456" s="140" t="s">
        <v>203</v>
      </c>
      <c r="E456" s="139">
        <v>11</v>
      </c>
      <c r="F456" s="112">
        <v>12</v>
      </c>
      <c r="G456" s="112">
        <v>12</v>
      </c>
      <c r="H456" s="140">
        <v>2</v>
      </c>
      <c r="I456" s="141"/>
      <c r="J456" s="127"/>
      <c r="K456" s="114"/>
      <c r="L456" s="114"/>
      <c r="M456" s="114"/>
      <c r="N456" s="114"/>
      <c r="O456" s="114"/>
      <c r="P456" s="114"/>
      <c r="Q456" s="114"/>
      <c r="R456" s="114"/>
      <c r="S456" s="128"/>
    </row>
    <row r="457" spans="1:19" ht="16.5" customHeight="1">
      <c r="A457" s="398"/>
      <c r="B457" s="398"/>
      <c r="C457" s="176" t="s">
        <v>239</v>
      </c>
      <c r="D457" s="140"/>
      <c r="E457" s="139">
        <v>11</v>
      </c>
      <c r="F457" s="112">
        <v>12</v>
      </c>
      <c r="G457" s="112">
        <v>12</v>
      </c>
      <c r="H457" s="140"/>
      <c r="I457" s="141"/>
      <c r="J457" s="127"/>
      <c r="K457" s="114"/>
      <c r="L457" s="114"/>
      <c r="M457" s="114"/>
      <c r="N457" s="114"/>
      <c r="O457" s="114"/>
      <c r="P457" s="114"/>
      <c r="Q457" s="114"/>
      <c r="R457" s="114"/>
      <c r="S457" s="128"/>
    </row>
    <row r="458" spans="1:19" ht="16.5" customHeight="1" hidden="1">
      <c r="A458" s="398"/>
      <c r="B458" s="398"/>
      <c r="C458" s="176">
        <v>170</v>
      </c>
      <c r="D458" s="140"/>
      <c r="E458" s="139"/>
      <c r="F458" s="112"/>
      <c r="G458" s="112"/>
      <c r="H458" s="140"/>
      <c r="I458" s="141"/>
      <c r="J458" s="127"/>
      <c r="K458" s="114"/>
      <c r="L458" s="114"/>
      <c r="M458" s="114"/>
      <c r="N458" s="114"/>
      <c r="O458" s="114"/>
      <c r="P458" s="114"/>
      <c r="Q458" s="114"/>
      <c r="R458" s="114"/>
      <c r="S458" s="128"/>
    </row>
    <row r="459" spans="1:19" ht="16.5" customHeight="1" hidden="1">
      <c r="A459" s="398"/>
      <c r="B459" s="398"/>
      <c r="C459" s="176">
        <v>176</v>
      </c>
      <c r="D459" s="140"/>
      <c r="E459" s="139"/>
      <c r="F459" s="112"/>
      <c r="G459" s="112"/>
      <c r="H459" s="140"/>
      <c r="I459" s="141"/>
      <c r="J459" s="127"/>
      <c r="K459" s="114"/>
      <c r="L459" s="114"/>
      <c r="M459" s="114"/>
      <c r="N459" s="114"/>
      <c r="O459" s="114"/>
      <c r="P459" s="114"/>
      <c r="Q459" s="114"/>
      <c r="R459" s="114"/>
      <c r="S459" s="128"/>
    </row>
    <row r="460" spans="1:19" ht="16.5" customHeight="1" hidden="1">
      <c r="A460" s="398"/>
      <c r="B460" s="398"/>
      <c r="C460" s="798" t="s">
        <v>283</v>
      </c>
      <c r="D460" s="140"/>
      <c r="E460" s="139"/>
      <c r="F460" s="112"/>
      <c r="G460" s="112"/>
      <c r="H460" s="140"/>
      <c r="I460" s="141"/>
      <c r="J460" s="127"/>
      <c r="K460" s="114"/>
      <c r="L460" s="114"/>
      <c r="M460" s="114"/>
      <c r="N460" s="114"/>
      <c r="O460" s="114"/>
      <c r="P460" s="114"/>
      <c r="Q460" s="114"/>
      <c r="R460" s="114"/>
      <c r="S460" s="128"/>
    </row>
    <row r="461" spans="1:19" ht="16.5" customHeight="1" hidden="1">
      <c r="A461" s="398"/>
      <c r="B461" s="398"/>
      <c r="C461" s="176" t="s">
        <v>240</v>
      </c>
      <c r="D461" s="140"/>
      <c r="E461" s="139"/>
      <c r="F461" s="112"/>
      <c r="G461" s="112"/>
      <c r="H461" s="140"/>
      <c r="I461" s="141"/>
      <c r="J461" s="127"/>
      <c r="K461" s="114"/>
      <c r="L461" s="114"/>
      <c r="M461" s="114"/>
      <c r="N461" s="114"/>
      <c r="O461" s="114"/>
      <c r="P461" s="114"/>
      <c r="Q461" s="114"/>
      <c r="R461" s="114"/>
      <c r="S461" s="128"/>
    </row>
    <row r="462" spans="1:19" ht="16.5" customHeight="1">
      <c r="A462" s="398"/>
      <c r="B462" s="398"/>
      <c r="C462" s="176" t="s">
        <v>373</v>
      </c>
      <c r="D462" s="140"/>
      <c r="E462" s="139">
        <v>8</v>
      </c>
      <c r="F462" s="112">
        <v>9</v>
      </c>
      <c r="G462" s="112">
        <v>9</v>
      </c>
      <c r="H462" s="140"/>
      <c r="I462" s="141"/>
      <c r="J462" s="127"/>
      <c r="K462" s="114"/>
      <c r="L462" s="114"/>
      <c r="M462" s="114"/>
      <c r="N462" s="114"/>
      <c r="O462" s="114"/>
      <c r="P462" s="114"/>
      <c r="Q462" s="114"/>
      <c r="R462" s="114"/>
      <c r="S462" s="128"/>
    </row>
    <row r="463" spans="1:19" ht="16.5" customHeight="1">
      <c r="A463" s="398"/>
      <c r="B463" s="398"/>
      <c r="C463" s="176" t="s">
        <v>374</v>
      </c>
      <c r="D463" s="140"/>
      <c r="E463" s="139">
        <v>5</v>
      </c>
      <c r="F463" s="112">
        <v>5</v>
      </c>
      <c r="G463" s="112">
        <v>5</v>
      </c>
      <c r="H463" s="140"/>
      <c r="I463" s="141"/>
      <c r="J463" s="127"/>
      <c r="K463" s="114"/>
      <c r="L463" s="114"/>
      <c r="M463" s="114"/>
      <c r="N463" s="114"/>
      <c r="O463" s="114"/>
      <c r="P463" s="114"/>
      <c r="Q463" s="114"/>
      <c r="R463" s="114"/>
      <c r="S463" s="128"/>
    </row>
    <row r="464" spans="1:19" ht="16.5" customHeight="1">
      <c r="A464" s="398"/>
      <c r="B464" s="398"/>
      <c r="C464" s="176">
        <v>268</v>
      </c>
      <c r="D464" s="140"/>
      <c r="E464" s="139">
        <v>3</v>
      </c>
      <c r="F464" s="112">
        <v>3</v>
      </c>
      <c r="G464" s="112">
        <v>3</v>
      </c>
      <c r="H464" s="140"/>
      <c r="I464" s="141"/>
      <c r="J464" s="127"/>
      <c r="K464" s="114"/>
      <c r="L464" s="114"/>
      <c r="M464" s="114"/>
      <c r="N464" s="114"/>
      <c r="O464" s="114"/>
      <c r="P464" s="114"/>
      <c r="Q464" s="114"/>
      <c r="R464" s="114"/>
      <c r="S464" s="128"/>
    </row>
    <row r="465" spans="1:19" ht="16.5" customHeight="1">
      <c r="A465" s="398"/>
      <c r="B465" s="398"/>
      <c r="C465" s="176">
        <v>484</v>
      </c>
      <c r="D465" s="140"/>
      <c r="E465" s="139">
        <v>7</v>
      </c>
      <c r="F465" s="112">
        <v>9</v>
      </c>
      <c r="G465" s="112">
        <v>9</v>
      </c>
      <c r="H465" s="140"/>
      <c r="I465" s="141"/>
      <c r="J465" s="127"/>
      <c r="K465" s="114"/>
      <c r="L465" s="114"/>
      <c r="M465" s="114"/>
      <c r="N465" s="114"/>
      <c r="O465" s="114"/>
      <c r="P465" s="114"/>
      <c r="Q465" s="114"/>
      <c r="R465" s="114"/>
      <c r="S465" s="128"/>
    </row>
    <row r="466" spans="1:19" ht="16.5" customHeight="1" hidden="1">
      <c r="A466" s="398"/>
      <c r="B466" s="398"/>
      <c r="C466" s="176">
        <v>485</v>
      </c>
      <c r="D466" s="140"/>
      <c r="E466" s="139">
        <v>0</v>
      </c>
      <c r="F466" s="112">
        <v>0</v>
      </c>
      <c r="G466" s="112">
        <v>0</v>
      </c>
      <c r="H466" s="140"/>
      <c r="I466" s="141"/>
      <c r="J466" s="127"/>
      <c r="K466" s="114"/>
      <c r="L466" s="114"/>
      <c r="M466" s="114"/>
      <c r="N466" s="114"/>
      <c r="O466" s="114"/>
      <c r="P466" s="114"/>
      <c r="Q466" s="114"/>
      <c r="R466" s="114"/>
      <c r="S466" s="128"/>
    </row>
    <row r="467" spans="1:19" ht="16.5" customHeight="1">
      <c r="A467" s="398"/>
      <c r="B467" s="398"/>
      <c r="C467" s="176" t="s">
        <v>241</v>
      </c>
      <c r="D467" s="140"/>
      <c r="E467" s="139">
        <v>5</v>
      </c>
      <c r="F467" s="112">
        <v>5</v>
      </c>
      <c r="G467" s="112">
        <v>5</v>
      </c>
      <c r="H467" s="140"/>
      <c r="I467" s="141"/>
      <c r="J467" s="127"/>
      <c r="K467" s="114"/>
      <c r="L467" s="114"/>
      <c r="M467" s="114"/>
      <c r="N467" s="114"/>
      <c r="O467" s="114"/>
      <c r="P467" s="114"/>
      <c r="Q467" s="114"/>
      <c r="R467" s="114"/>
      <c r="S467" s="128"/>
    </row>
    <row r="468" spans="1:19" ht="16.5" customHeight="1" hidden="1">
      <c r="A468" s="398"/>
      <c r="B468" s="398"/>
      <c r="C468" s="176">
        <v>489</v>
      </c>
      <c r="D468" s="140"/>
      <c r="E468" s="139"/>
      <c r="F468" s="112"/>
      <c r="G468" s="112"/>
      <c r="H468" s="140"/>
      <c r="I468" s="141"/>
      <c r="J468" s="127"/>
      <c r="K468" s="114"/>
      <c r="L468" s="114"/>
      <c r="M468" s="114"/>
      <c r="N468" s="114"/>
      <c r="O468" s="114"/>
      <c r="P468" s="114"/>
      <c r="Q468" s="114"/>
      <c r="R468" s="114"/>
      <c r="S468" s="128"/>
    </row>
    <row r="469" spans="1:19" ht="16.5" customHeight="1">
      <c r="A469" s="398"/>
      <c r="B469" s="398"/>
      <c r="C469" s="176">
        <v>490</v>
      </c>
      <c r="D469" s="140"/>
      <c r="E469" s="139">
        <v>2</v>
      </c>
      <c r="F469" s="112">
        <v>2</v>
      </c>
      <c r="G469" s="112">
        <v>2</v>
      </c>
      <c r="H469" s="140"/>
      <c r="I469" s="141"/>
      <c r="J469" s="127"/>
      <c r="K469" s="114"/>
      <c r="L469" s="114"/>
      <c r="M469" s="114"/>
      <c r="N469" s="114"/>
      <c r="O469" s="114"/>
      <c r="P469" s="114"/>
      <c r="Q469" s="114"/>
      <c r="R469" s="114"/>
      <c r="S469" s="128"/>
    </row>
    <row r="470" spans="1:19" ht="16.5" customHeight="1">
      <c r="A470" s="398"/>
      <c r="B470" s="398"/>
      <c r="C470" s="176">
        <v>684</v>
      </c>
      <c r="D470" s="140"/>
      <c r="E470" s="139">
        <v>2</v>
      </c>
      <c r="F470" s="112">
        <v>2</v>
      </c>
      <c r="G470" s="112">
        <v>2</v>
      </c>
      <c r="H470" s="140"/>
      <c r="I470" s="141"/>
      <c r="J470" s="127"/>
      <c r="K470" s="114"/>
      <c r="L470" s="114"/>
      <c r="M470" s="114"/>
      <c r="N470" s="114"/>
      <c r="O470" s="114"/>
      <c r="P470" s="114"/>
      <c r="Q470" s="114"/>
      <c r="R470" s="114"/>
      <c r="S470" s="128"/>
    </row>
    <row r="471" spans="1:19" ht="16.5" customHeight="1">
      <c r="A471" s="398"/>
      <c r="B471" s="398"/>
      <c r="C471" s="176">
        <v>687</v>
      </c>
      <c r="D471" s="140"/>
      <c r="E471" s="139">
        <v>2</v>
      </c>
      <c r="F471" s="112">
        <v>3</v>
      </c>
      <c r="G471" s="112">
        <v>3</v>
      </c>
      <c r="H471" s="140"/>
      <c r="I471" s="141"/>
      <c r="J471" s="127"/>
      <c r="K471" s="114"/>
      <c r="L471" s="114"/>
      <c r="M471" s="114"/>
      <c r="N471" s="114"/>
      <c r="O471" s="114"/>
      <c r="P471" s="114"/>
      <c r="Q471" s="114"/>
      <c r="R471" s="114"/>
      <c r="S471" s="128"/>
    </row>
    <row r="472" spans="1:19" ht="16.5" customHeight="1" hidden="1">
      <c r="A472" s="398"/>
      <c r="B472" s="398"/>
      <c r="C472" s="176"/>
      <c r="D472" s="140"/>
      <c r="E472" s="139"/>
      <c r="F472" s="112"/>
      <c r="G472" s="112"/>
      <c r="H472" s="140"/>
      <c r="I472" s="141"/>
      <c r="J472" s="127"/>
      <c r="K472" s="114"/>
      <c r="L472" s="114"/>
      <c r="M472" s="114"/>
      <c r="N472" s="114"/>
      <c r="O472" s="114"/>
      <c r="P472" s="114"/>
      <c r="Q472" s="114"/>
      <c r="R472" s="114"/>
      <c r="S472" s="128"/>
    </row>
    <row r="473" spans="1:19" ht="16.5" customHeight="1" hidden="1">
      <c r="A473" s="398"/>
      <c r="B473" s="398"/>
      <c r="C473" s="176"/>
      <c r="D473" s="140"/>
      <c r="E473" s="139"/>
      <c r="F473" s="112"/>
      <c r="G473" s="112"/>
      <c r="H473" s="140"/>
      <c r="I473" s="141"/>
      <c r="J473" s="127"/>
      <c r="K473" s="114"/>
      <c r="L473" s="114"/>
      <c r="M473" s="114"/>
      <c r="N473" s="114"/>
      <c r="O473" s="114"/>
      <c r="P473" s="114"/>
      <c r="Q473" s="114"/>
      <c r="R473" s="114"/>
      <c r="S473" s="128"/>
    </row>
    <row r="474" spans="1:19" ht="16.5" customHeight="1" hidden="1">
      <c r="A474" s="398"/>
      <c r="B474" s="398"/>
      <c r="C474" s="176"/>
      <c r="D474" s="140"/>
      <c r="E474" s="139"/>
      <c r="F474" s="112"/>
      <c r="G474" s="112"/>
      <c r="H474" s="140"/>
      <c r="I474" s="141"/>
      <c r="J474" s="127"/>
      <c r="K474" s="114"/>
      <c r="L474" s="114"/>
      <c r="M474" s="114"/>
      <c r="N474" s="114"/>
      <c r="O474" s="114"/>
      <c r="P474" s="114"/>
      <c r="Q474" s="114"/>
      <c r="R474" s="114"/>
      <c r="S474" s="128"/>
    </row>
    <row r="475" spans="1:19" ht="16.5" customHeight="1" hidden="1">
      <c r="A475" s="398"/>
      <c r="B475" s="398"/>
      <c r="C475" s="176"/>
      <c r="D475" s="140"/>
      <c r="E475" s="139"/>
      <c r="F475" s="112"/>
      <c r="G475" s="112"/>
      <c r="H475" s="140"/>
      <c r="I475" s="141"/>
      <c r="J475" s="127"/>
      <c r="K475" s="114"/>
      <c r="L475" s="114"/>
      <c r="M475" s="114"/>
      <c r="N475" s="114"/>
      <c r="O475" s="114"/>
      <c r="P475" s="114"/>
      <c r="Q475" s="114"/>
      <c r="R475" s="114"/>
      <c r="S475" s="128"/>
    </row>
    <row r="476" spans="1:19" ht="16.5" customHeight="1" hidden="1">
      <c r="A476" s="398"/>
      <c r="B476" s="398"/>
      <c r="C476" s="176"/>
      <c r="D476" s="140"/>
      <c r="E476" s="139"/>
      <c r="F476" s="112"/>
      <c r="G476" s="112"/>
      <c r="H476" s="140"/>
      <c r="I476" s="141"/>
      <c r="J476" s="127"/>
      <c r="K476" s="114"/>
      <c r="L476" s="114"/>
      <c r="M476" s="114"/>
      <c r="N476" s="114"/>
      <c r="O476" s="114"/>
      <c r="P476" s="114"/>
      <c r="Q476" s="114"/>
      <c r="R476" s="114"/>
      <c r="S476" s="128"/>
    </row>
    <row r="477" spans="1:19" ht="16.5" customHeight="1" hidden="1">
      <c r="A477" s="398"/>
      <c r="B477" s="398"/>
      <c r="C477" s="176"/>
      <c r="D477" s="140"/>
      <c r="E477" s="139"/>
      <c r="F477" s="112"/>
      <c r="G477" s="112"/>
      <c r="H477" s="140"/>
      <c r="I477" s="122"/>
      <c r="J477" s="127"/>
      <c r="K477" s="114"/>
      <c r="L477" s="114"/>
      <c r="M477" s="114"/>
      <c r="N477" s="114"/>
      <c r="O477" s="114"/>
      <c r="P477" s="114"/>
      <c r="Q477" s="114"/>
      <c r="R477" s="114"/>
      <c r="S477" s="128"/>
    </row>
    <row r="478" spans="1:19" ht="16.5" customHeight="1" thickBot="1">
      <c r="A478" s="398"/>
      <c r="B478" s="398"/>
      <c r="C478" s="189"/>
      <c r="D478" s="147"/>
      <c r="E478" s="145"/>
      <c r="F478" s="146"/>
      <c r="G478" s="146"/>
      <c r="H478" s="147"/>
      <c r="I478" s="122"/>
      <c r="J478" s="127"/>
      <c r="K478" s="114"/>
      <c r="L478" s="114"/>
      <c r="M478" s="114"/>
      <c r="N478" s="114"/>
      <c r="O478" s="114"/>
      <c r="P478" s="114"/>
      <c r="Q478" s="114"/>
      <c r="R478" s="114"/>
      <c r="S478" s="128"/>
    </row>
    <row r="479" spans="1:19" ht="16.5" customHeight="1">
      <c r="A479" s="398"/>
      <c r="B479" s="396" t="s">
        <v>9</v>
      </c>
      <c r="C479" s="123"/>
      <c r="D479" s="124" t="s">
        <v>12</v>
      </c>
      <c r="E479" s="156">
        <f>SUM(E455:E478)</f>
        <v>71</v>
      </c>
      <c r="F479" s="157">
        <f>SUM(F455:F478)+F491</f>
        <v>80</v>
      </c>
      <c r="G479" s="157">
        <f>SUM(G455:G478)+G491</f>
        <v>79</v>
      </c>
      <c r="H479" s="158">
        <f>SUM(H455:H478)</f>
        <v>4</v>
      </c>
      <c r="I479" s="113"/>
      <c r="J479" s="127"/>
      <c r="K479" s="114"/>
      <c r="L479" s="114"/>
      <c r="M479" s="114"/>
      <c r="N479" s="114"/>
      <c r="O479" s="114"/>
      <c r="P479" s="114"/>
      <c r="Q479" s="114"/>
      <c r="R479" s="114"/>
      <c r="S479" s="128"/>
    </row>
    <row r="480" spans="1:19" ht="16.5" customHeight="1" thickBot="1">
      <c r="A480" s="398"/>
      <c r="B480" s="396" t="s">
        <v>10</v>
      </c>
      <c r="C480" s="123"/>
      <c r="D480" s="124"/>
      <c r="E480" s="185">
        <f>E481-E479</f>
        <v>132</v>
      </c>
      <c r="F480" s="146">
        <f>F481-F479</f>
        <v>123</v>
      </c>
      <c r="G480" s="146">
        <f>G481-G479</f>
        <v>124</v>
      </c>
      <c r="H480" s="147"/>
      <c r="I480" s="114"/>
      <c r="J480" s="127"/>
      <c r="K480" s="114"/>
      <c r="L480" s="114"/>
      <c r="M480" s="114"/>
      <c r="N480" s="114"/>
      <c r="O480" s="114"/>
      <c r="P480" s="114"/>
      <c r="Q480" s="114"/>
      <c r="R480" s="114"/>
      <c r="S480" s="128"/>
    </row>
    <row r="481" spans="1:19" ht="16.5" customHeight="1" thickBot="1">
      <c r="A481" s="398"/>
      <c r="B481" s="396" t="s">
        <v>11</v>
      </c>
      <c r="C481" s="123"/>
      <c r="D481" s="124"/>
      <c r="E481" s="129">
        <v>203</v>
      </c>
      <c r="F481" s="119">
        <v>203</v>
      </c>
      <c r="G481" s="130">
        <v>203</v>
      </c>
      <c r="H481" s="131"/>
      <c r="I481" s="130"/>
      <c r="J481" s="127"/>
      <c r="K481" s="124"/>
      <c r="L481" s="124"/>
      <c r="M481" s="124"/>
      <c r="N481" s="124"/>
      <c r="O481" s="124"/>
      <c r="P481" s="124"/>
      <c r="Q481" s="124"/>
      <c r="R481" s="124"/>
      <c r="S481" s="128"/>
    </row>
    <row r="482" spans="1:19" ht="16.5" customHeight="1" thickBot="1">
      <c r="A482" s="404"/>
      <c r="B482" s="404" t="s">
        <v>26</v>
      </c>
      <c r="C482" s="132"/>
      <c r="D482" s="133"/>
      <c r="E482" s="134"/>
      <c r="F482" s="134"/>
      <c r="G482" s="160"/>
      <c r="H482" s="160"/>
      <c r="I482" s="160"/>
      <c r="J482" s="568"/>
      <c r="K482" s="539"/>
      <c r="L482" s="539"/>
      <c r="M482" s="539"/>
      <c r="N482" s="539"/>
      <c r="O482" s="539"/>
      <c r="P482" s="539"/>
      <c r="Q482" s="539"/>
      <c r="R482" s="539"/>
      <c r="S482" s="553"/>
    </row>
    <row r="483" spans="1:19" ht="16.5" customHeight="1">
      <c r="A483" s="398"/>
      <c r="B483" s="398"/>
      <c r="C483" s="177"/>
      <c r="D483" s="114"/>
      <c r="E483" s="114"/>
      <c r="F483" s="114"/>
      <c r="G483" s="114"/>
      <c r="H483" s="114"/>
      <c r="I483" s="114"/>
      <c r="J483" s="138"/>
      <c r="K483" s="138"/>
      <c r="L483" s="138"/>
      <c r="M483" s="138"/>
      <c r="N483" s="138"/>
      <c r="O483" s="138"/>
      <c r="P483" s="398"/>
      <c r="Q483" s="138"/>
      <c r="R483" s="138"/>
      <c r="S483" s="138"/>
    </row>
    <row r="484" spans="1:19" ht="16.5" customHeight="1">
      <c r="A484" s="398"/>
      <c r="B484" s="396"/>
      <c r="C484" s="177"/>
      <c r="D484" s="114"/>
      <c r="E484" s="114"/>
      <c r="F484" s="114"/>
      <c r="G484" s="114"/>
      <c r="H484" s="114"/>
      <c r="I484" s="114"/>
      <c r="J484" s="138"/>
      <c r="K484" s="138"/>
      <c r="L484" s="138"/>
      <c r="M484" s="138"/>
      <c r="N484" s="138"/>
      <c r="O484" s="138"/>
      <c r="P484" s="398"/>
      <c r="Q484" s="138"/>
      <c r="R484" s="138"/>
      <c r="S484" s="138"/>
    </row>
    <row r="485" spans="1:19" ht="16.5" customHeight="1" thickBot="1">
      <c r="A485" s="398"/>
      <c r="B485" s="396" t="s">
        <v>322</v>
      </c>
      <c r="C485" s="177"/>
      <c r="D485" s="114"/>
      <c r="E485" s="114"/>
      <c r="F485" s="114"/>
      <c r="G485" s="114"/>
      <c r="H485" s="114"/>
      <c r="I485" s="114"/>
      <c r="J485" s="138"/>
      <c r="K485" s="138"/>
      <c r="L485" s="138"/>
      <c r="M485" s="138"/>
      <c r="N485" s="138"/>
      <c r="O485" s="138"/>
      <c r="P485" s="398"/>
      <c r="Q485" s="138"/>
      <c r="R485" s="138"/>
      <c r="S485" s="138"/>
    </row>
    <row r="486" spans="1:19" ht="16.5" customHeight="1" thickBot="1">
      <c r="A486" s="398"/>
      <c r="B486" s="396"/>
      <c r="C486" s="1264" t="s">
        <v>228</v>
      </c>
      <c r="D486" s="1265"/>
      <c r="E486" s="1265"/>
      <c r="F486" s="1265"/>
      <c r="G486" s="1265"/>
      <c r="H486" s="1265"/>
      <c r="I486" s="1265"/>
      <c r="J486" s="1265"/>
      <c r="K486" s="1265"/>
      <c r="L486" s="1265"/>
      <c r="M486" s="1265"/>
      <c r="N486" s="1265"/>
      <c r="O486" s="1265"/>
      <c r="P486" s="1265"/>
      <c r="Q486" s="1265"/>
      <c r="R486" s="1265"/>
      <c r="S486" s="1266"/>
    </row>
    <row r="487" spans="1:19" ht="16.5" customHeight="1" hidden="1" thickBot="1">
      <c r="A487" s="398"/>
      <c r="B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</row>
    <row r="488" spans="1:19" ht="16.5" customHeight="1">
      <c r="A488" s="398"/>
      <c r="B488" s="403"/>
      <c r="C488" s="533"/>
      <c r="D488" s="118"/>
      <c r="E488" s="1258" t="s">
        <v>3</v>
      </c>
      <c r="F488" s="1259"/>
      <c r="G488" s="1259"/>
      <c r="H488" s="1260"/>
      <c r="I488" s="113"/>
      <c r="J488" s="1261"/>
      <c r="K488" s="1262"/>
      <c r="L488" s="1262"/>
      <c r="M488" s="1262"/>
      <c r="N488" s="1262"/>
      <c r="O488" s="1262"/>
      <c r="P488" s="1262"/>
      <c r="Q488" s="1262"/>
      <c r="R488" s="1262"/>
      <c r="S488" s="1263"/>
    </row>
    <row r="489" spans="1:19" ht="16.5" customHeight="1" thickBot="1">
      <c r="A489" s="398"/>
      <c r="B489" s="396"/>
      <c r="C489" s="558" t="s">
        <v>4</v>
      </c>
      <c r="D489" s="167"/>
      <c r="E489" s="181" t="s">
        <v>5</v>
      </c>
      <c r="F489" s="169" t="s">
        <v>6</v>
      </c>
      <c r="G489" s="169" t="s">
        <v>7</v>
      </c>
      <c r="H489" s="182" t="s">
        <v>8</v>
      </c>
      <c r="I489" s="536"/>
      <c r="J489" s="546"/>
      <c r="K489" s="547"/>
      <c r="L489" s="547"/>
      <c r="M489" s="547"/>
      <c r="N489" s="547"/>
      <c r="O489" s="547"/>
      <c r="P489" s="547"/>
      <c r="Q489" s="547"/>
      <c r="R489" s="547"/>
      <c r="S489" s="537"/>
    </row>
    <row r="490" spans="1:19" ht="16.5" customHeight="1" thickBot="1">
      <c r="A490" s="398"/>
      <c r="B490" s="398"/>
      <c r="C490" s="183" t="s">
        <v>356</v>
      </c>
      <c r="D490" s="143" t="s">
        <v>146</v>
      </c>
      <c r="E490" s="159">
        <v>0</v>
      </c>
      <c r="F490" s="112">
        <v>4</v>
      </c>
      <c r="G490" s="271">
        <v>4</v>
      </c>
      <c r="H490" s="806"/>
      <c r="I490" s="172"/>
      <c r="J490" s="549"/>
      <c r="K490" s="124"/>
      <c r="L490" s="124"/>
      <c r="M490" s="124"/>
      <c r="N490" s="124"/>
      <c r="O490" s="124"/>
      <c r="P490" s="124"/>
      <c r="Q490" s="124"/>
      <c r="R490" s="124"/>
      <c r="S490" s="538"/>
    </row>
    <row r="491" spans="1:19" ht="16.5" customHeight="1" thickBot="1">
      <c r="A491" s="398"/>
      <c r="B491" s="398"/>
      <c r="C491" s="184" t="s">
        <v>356</v>
      </c>
      <c r="D491" s="150" t="s">
        <v>242</v>
      </c>
      <c r="E491" s="185">
        <v>0</v>
      </c>
      <c r="F491" s="146">
        <v>2</v>
      </c>
      <c r="G491" s="146">
        <v>2</v>
      </c>
      <c r="H491" s="784">
        <v>0</v>
      </c>
      <c r="I491" s="121"/>
      <c r="J491" s="127"/>
      <c r="K491" s="124"/>
      <c r="L491" s="124"/>
      <c r="M491" s="124"/>
      <c r="N491" s="124"/>
      <c r="O491" s="124"/>
      <c r="P491" s="124"/>
      <c r="Q491" s="114"/>
      <c r="R491" s="114"/>
      <c r="S491" s="128"/>
    </row>
    <row r="492" spans="1:19" ht="16.5" customHeight="1" hidden="1">
      <c r="A492" s="398"/>
      <c r="B492" s="398"/>
      <c r="C492" s="177"/>
      <c r="D492" s="114"/>
      <c r="E492" s="127"/>
      <c r="F492" s="114"/>
      <c r="G492" s="114"/>
      <c r="H492" s="114"/>
      <c r="I492" s="114"/>
      <c r="J492" s="127"/>
      <c r="K492" s="114"/>
      <c r="L492" s="114"/>
      <c r="M492" s="114"/>
      <c r="N492" s="114"/>
      <c r="O492" s="114"/>
      <c r="P492" s="114"/>
      <c r="Q492" s="114"/>
      <c r="R492" s="114"/>
      <c r="S492" s="128"/>
    </row>
    <row r="493" spans="1:19" ht="16.5" customHeight="1" thickBot="1">
      <c r="A493" s="398"/>
      <c r="B493" s="186" t="s">
        <v>11</v>
      </c>
      <c r="C493" s="177"/>
      <c r="D493" s="114"/>
      <c r="E493" s="129">
        <v>0</v>
      </c>
      <c r="F493" s="130">
        <f>SUM(F490:F491)</f>
        <v>6</v>
      </c>
      <c r="G493" s="130">
        <f>SUM(G490:G492)</f>
        <v>6</v>
      </c>
      <c r="H493" s="130">
        <v>0</v>
      </c>
      <c r="I493" s="130"/>
      <c r="J493" s="127"/>
      <c r="K493" s="114"/>
      <c r="L493" s="114"/>
      <c r="M493" s="114"/>
      <c r="N493" s="114"/>
      <c r="O493" s="114"/>
      <c r="P493" s="114"/>
      <c r="Q493" s="114"/>
      <c r="R493" s="114"/>
      <c r="S493" s="128"/>
    </row>
    <row r="494" spans="1:19" ht="16.5" customHeight="1" thickBot="1">
      <c r="A494" s="398"/>
      <c r="B494" s="398"/>
      <c r="C494" s="164"/>
      <c r="D494" s="138"/>
      <c r="E494" s="138"/>
      <c r="F494" s="138"/>
      <c r="G494" s="138"/>
      <c r="H494" s="138"/>
      <c r="I494" s="138"/>
      <c r="J494" s="129"/>
      <c r="K494" s="130"/>
      <c r="L494" s="130"/>
      <c r="M494" s="130"/>
      <c r="N494" s="130"/>
      <c r="O494" s="130"/>
      <c r="P494" s="130"/>
      <c r="Q494" s="130"/>
      <c r="R494" s="130"/>
      <c r="S494" s="131"/>
    </row>
    <row r="495" spans="1:19" ht="16.5" customHeight="1">
      <c r="A495" s="403"/>
      <c r="B495" s="403" t="s">
        <v>47</v>
      </c>
      <c r="C495" s="177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</row>
    <row r="496" spans="1:19" ht="16.5" customHeight="1">
      <c r="A496" s="403"/>
      <c r="B496" s="187" t="s">
        <v>357</v>
      </c>
      <c r="C496" s="177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</row>
    <row r="497" spans="1:19" ht="16.5" customHeight="1">
      <c r="A497" s="403"/>
      <c r="B497" s="187" t="s">
        <v>358</v>
      </c>
      <c r="C497" s="177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</row>
    <row r="498" spans="1:19" ht="16.5" customHeight="1">
      <c r="A498" s="403"/>
      <c r="B498" s="190" t="s">
        <v>359</v>
      </c>
      <c r="C498" s="177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</row>
    <row r="499" spans="1:19" ht="16.5" customHeight="1">
      <c r="A499" s="403"/>
      <c r="B499" s="190" t="s">
        <v>355</v>
      </c>
      <c r="C499" s="177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</row>
    <row r="500" spans="1:19" ht="16.5" customHeight="1" hidden="1">
      <c r="A500" s="403"/>
      <c r="B500" s="190" t="s">
        <v>266</v>
      </c>
      <c r="C500" s="177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</row>
    <row r="501" spans="1:19" ht="16.5" customHeight="1">
      <c r="A501" s="406"/>
      <c r="B501" s="555" t="s">
        <v>0</v>
      </c>
      <c r="C501" s="186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</row>
    <row r="502" spans="1:19" ht="16.5" customHeight="1">
      <c r="A502" s="405"/>
      <c r="B502" s="396" t="s">
        <v>28</v>
      </c>
      <c r="C502" s="162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</row>
    <row r="503" spans="1:19" ht="16.5" customHeight="1">
      <c r="A503" s="405"/>
      <c r="B503" s="398"/>
      <c r="C503" s="164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</row>
    <row r="504" spans="1:19" ht="16.5" customHeight="1">
      <c r="A504" s="398"/>
      <c r="B504" s="396" t="s">
        <v>222</v>
      </c>
      <c r="C504" s="164"/>
      <c r="D504" s="138"/>
      <c r="E504" s="138"/>
      <c r="F504" s="138"/>
      <c r="G504" s="138"/>
      <c r="H504" s="138"/>
      <c r="I504" s="138"/>
      <c r="J504" s="138"/>
      <c r="K504" s="557"/>
      <c r="L504" s="557"/>
      <c r="M504" s="557"/>
      <c r="N504" s="557"/>
      <c r="O504" s="557"/>
      <c r="P504" s="557"/>
      <c r="Q504" s="557"/>
      <c r="R504" s="557"/>
      <c r="S504" s="557"/>
    </row>
    <row r="505" spans="1:19" ht="16.5" customHeight="1">
      <c r="A505" s="398"/>
      <c r="B505" s="398"/>
      <c r="C505" s="164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</row>
    <row r="506" spans="1:19" ht="16.5" customHeight="1" thickBot="1">
      <c r="A506" s="398"/>
      <c r="B506" s="396" t="s">
        <v>2</v>
      </c>
      <c r="C506" s="164"/>
      <c r="D506" s="138"/>
      <c r="E506" s="138"/>
      <c r="F506" s="138"/>
      <c r="G506" s="138"/>
      <c r="H506" s="210"/>
      <c r="I506" s="210"/>
      <c r="J506" s="398"/>
      <c r="K506" s="398"/>
      <c r="L506" s="398"/>
      <c r="M506" s="398"/>
      <c r="N506" s="398"/>
      <c r="O506" s="398"/>
      <c r="P506" s="398"/>
      <c r="Q506" s="398"/>
      <c r="R506" s="138"/>
      <c r="S506" s="398"/>
    </row>
    <row r="507" spans="1:19" ht="16.5" customHeight="1">
      <c r="A507" s="398"/>
      <c r="B507" s="398"/>
      <c r="C507" s="533"/>
      <c r="D507" s="118"/>
      <c r="E507" s="1258" t="s">
        <v>3</v>
      </c>
      <c r="F507" s="1259"/>
      <c r="G507" s="1259"/>
      <c r="H507" s="1260"/>
      <c r="I507" s="113"/>
      <c r="J507" s="1261"/>
      <c r="K507" s="1262"/>
      <c r="L507" s="1262"/>
      <c r="M507" s="1262"/>
      <c r="N507" s="1262"/>
      <c r="O507" s="1262"/>
      <c r="P507" s="1262"/>
      <c r="Q507" s="1262"/>
      <c r="R507" s="1262"/>
      <c r="S507" s="1263"/>
    </row>
    <row r="508" spans="1:19" ht="16.5" customHeight="1" thickBot="1">
      <c r="A508" s="398"/>
      <c r="B508" s="396"/>
      <c r="C508" s="558" t="s">
        <v>4</v>
      </c>
      <c r="D508" s="167"/>
      <c r="E508" s="168" t="s">
        <v>5</v>
      </c>
      <c r="F508" s="169" t="s">
        <v>6</v>
      </c>
      <c r="G508" s="169" t="s">
        <v>7</v>
      </c>
      <c r="H508" s="170" t="s">
        <v>8</v>
      </c>
      <c r="I508" s="536" t="s">
        <v>125</v>
      </c>
      <c r="J508" s="546"/>
      <c r="K508" s="547"/>
      <c r="L508" s="547"/>
      <c r="M508" s="547"/>
      <c r="N508" s="547"/>
      <c r="O508" s="547"/>
      <c r="P508" s="547"/>
      <c r="Q508" s="448"/>
      <c r="R508" s="547"/>
      <c r="S508" s="537"/>
    </row>
    <row r="509" spans="1:19" ht="16.5" customHeight="1">
      <c r="A509" s="398"/>
      <c r="B509" s="398"/>
      <c r="C509" s="1027" t="s">
        <v>285</v>
      </c>
      <c r="D509" s="307"/>
      <c r="E509" s="173">
        <v>4</v>
      </c>
      <c r="F509" s="112">
        <v>5</v>
      </c>
      <c r="G509" s="112">
        <v>6</v>
      </c>
      <c r="H509" s="174">
        <v>0</v>
      </c>
      <c r="I509" s="172"/>
      <c r="J509" s="549"/>
      <c r="K509" s="124"/>
      <c r="L509" s="124"/>
      <c r="M509" s="124"/>
      <c r="N509" s="124"/>
      <c r="O509" s="124"/>
      <c r="P509" s="124"/>
      <c r="Q509" s="246"/>
      <c r="R509" s="124"/>
      <c r="S509" s="538"/>
    </row>
    <row r="510" spans="1:19" ht="16.5" customHeight="1">
      <c r="A510" s="398"/>
      <c r="B510" s="398"/>
      <c r="C510" s="692" t="s">
        <v>217</v>
      </c>
      <c r="D510" s="307"/>
      <c r="E510" s="173">
        <v>18</v>
      </c>
      <c r="F510" s="112">
        <v>20</v>
      </c>
      <c r="G510" s="112">
        <v>18</v>
      </c>
      <c r="H510" s="174">
        <v>4</v>
      </c>
      <c r="I510" s="141"/>
      <c r="J510" s="127"/>
      <c r="K510" s="114"/>
      <c r="L510" s="114"/>
      <c r="M510" s="114"/>
      <c r="N510" s="114"/>
      <c r="O510" s="114"/>
      <c r="P510" s="114"/>
      <c r="Q510" s="243"/>
      <c r="R510" s="114"/>
      <c r="S510" s="128"/>
    </row>
    <row r="511" spans="1:19" ht="16.5" customHeight="1">
      <c r="A511" s="398"/>
      <c r="B511" s="398"/>
      <c r="C511" s="692">
        <v>20</v>
      </c>
      <c r="D511" s="307"/>
      <c r="E511" s="173">
        <v>18</v>
      </c>
      <c r="F511" s="112">
        <v>19</v>
      </c>
      <c r="G511" s="112">
        <v>21</v>
      </c>
      <c r="H511" s="174">
        <v>5</v>
      </c>
      <c r="I511" s="141"/>
      <c r="J511" s="127"/>
      <c r="K511" s="114"/>
      <c r="L511" s="114"/>
      <c r="M511" s="114"/>
      <c r="N511" s="114"/>
      <c r="O511" s="114"/>
      <c r="P511" s="114"/>
      <c r="Q511" s="243"/>
      <c r="R511" s="114"/>
      <c r="S511" s="128"/>
    </row>
    <row r="512" spans="1:19" ht="16.5" customHeight="1">
      <c r="A512" s="398"/>
      <c r="B512" s="398"/>
      <c r="C512" s="692">
        <v>30</v>
      </c>
      <c r="D512" s="307"/>
      <c r="E512" s="173">
        <v>9</v>
      </c>
      <c r="F512" s="112">
        <v>13</v>
      </c>
      <c r="G512" s="112">
        <v>15</v>
      </c>
      <c r="H512" s="174">
        <v>2</v>
      </c>
      <c r="I512" s="141"/>
      <c r="J512" s="127"/>
      <c r="K512" s="114"/>
      <c r="L512" s="114"/>
      <c r="M512" s="114"/>
      <c r="N512" s="114"/>
      <c r="O512" s="114"/>
      <c r="P512" s="114"/>
      <c r="Q512" s="243"/>
      <c r="R512" s="114"/>
      <c r="S512" s="128"/>
    </row>
    <row r="513" spans="1:19" ht="16.5" customHeight="1">
      <c r="A513" s="398"/>
      <c r="B513" s="398"/>
      <c r="C513" s="692" t="s">
        <v>234</v>
      </c>
      <c r="D513" s="307" t="s">
        <v>203</v>
      </c>
      <c r="E513" s="173">
        <v>16</v>
      </c>
      <c r="F513" s="112">
        <v>21</v>
      </c>
      <c r="G513" s="112">
        <v>23</v>
      </c>
      <c r="H513" s="174">
        <v>3</v>
      </c>
      <c r="I513" s="141"/>
      <c r="J513" s="127"/>
      <c r="K513" s="114"/>
      <c r="L513" s="114"/>
      <c r="M513" s="114"/>
      <c r="N513" s="114"/>
      <c r="O513" s="114"/>
      <c r="P513" s="114"/>
      <c r="Q513" s="243"/>
      <c r="R513" s="114"/>
      <c r="S513" s="128"/>
    </row>
    <row r="514" spans="1:19" ht="16.5" customHeight="1">
      <c r="A514" s="398"/>
      <c r="B514" s="398"/>
      <c r="C514" s="692" t="s">
        <v>243</v>
      </c>
      <c r="D514" s="318"/>
      <c r="E514" s="173">
        <v>4</v>
      </c>
      <c r="F514" s="112">
        <v>4</v>
      </c>
      <c r="G514" s="112">
        <v>4</v>
      </c>
      <c r="H514" s="174"/>
      <c r="I514" s="141"/>
      <c r="J514" s="127"/>
      <c r="K514" s="114"/>
      <c r="L514" s="114"/>
      <c r="M514" s="114"/>
      <c r="N514" s="114"/>
      <c r="O514" s="114"/>
      <c r="P514" s="114"/>
      <c r="Q514" s="243"/>
      <c r="R514" s="114"/>
      <c r="S514" s="128"/>
    </row>
    <row r="515" spans="1:19" ht="16.5" customHeight="1">
      <c r="A515" s="398"/>
      <c r="B515" s="398"/>
      <c r="C515" s="692" t="s">
        <v>284</v>
      </c>
      <c r="D515" s="318"/>
      <c r="E515" s="173">
        <v>9</v>
      </c>
      <c r="F515" s="112">
        <v>11</v>
      </c>
      <c r="G515" s="112">
        <v>10</v>
      </c>
      <c r="H515" s="174">
        <v>1</v>
      </c>
      <c r="I515" s="141"/>
      <c r="J515" s="127"/>
      <c r="K515" s="114"/>
      <c r="L515" s="114"/>
      <c r="M515" s="114"/>
      <c r="N515" s="114"/>
      <c r="O515" s="114"/>
      <c r="P515" s="114"/>
      <c r="Q515" s="243"/>
      <c r="R515" s="114"/>
      <c r="S515" s="128"/>
    </row>
    <row r="516" spans="1:19" ht="16.5" customHeight="1">
      <c r="A516" s="398"/>
      <c r="B516" s="398"/>
      <c r="C516" s="692">
        <v>42</v>
      </c>
      <c r="D516" s="318" t="s">
        <v>211</v>
      </c>
      <c r="E516" s="173"/>
      <c r="F516" s="112">
        <v>2</v>
      </c>
      <c r="G516" s="112">
        <v>2</v>
      </c>
      <c r="H516" s="174"/>
      <c r="I516" s="141"/>
      <c r="J516" s="127"/>
      <c r="K516" s="114"/>
      <c r="L516" s="114"/>
      <c r="M516" s="114"/>
      <c r="N516" s="114"/>
      <c r="O516" s="114"/>
      <c r="P516" s="114"/>
      <c r="Q516" s="243"/>
      <c r="R516" s="114"/>
      <c r="S516" s="128"/>
    </row>
    <row r="517" spans="1:19" ht="16.5" customHeight="1">
      <c r="A517" s="398"/>
      <c r="B517" s="398"/>
      <c r="C517" s="692">
        <v>68</v>
      </c>
      <c r="D517" s="318"/>
      <c r="E517" s="173">
        <v>10</v>
      </c>
      <c r="F517" s="112">
        <v>13</v>
      </c>
      <c r="G517" s="112">
        <v>14</v>
      </c>
      <c r="H517" s="174"/>
      <c r="I517" s="141"/>
      <c r="J517" s="127"/>
      <c r="K517" s="114"/>
      <c r="L517" s="114"/>
      <c r="M517" s="114"/>
      <c r="N517" s="114"/>
      <c r="O517" s="114"/>
      <c r="P517" s="114"/>
      <c r="Q517" s="243"/>
      <c r="R517" s="114"/>
      <c r="S517" s="128"/>
    </row>
    <row r="518" spans="1:19" ht="16.5" customHeight="1">
      <c r="A518" s="398"/>
      <c r="B518" s="398"/>
      <c r="C518" s="692">
        <v>434</v>
      </c>
      <c r="D518" s="318"/>
      <c r="E518" s="173">
        <v>11</v>
      </c>
      <c r="F518" s="112">
        <v>3</v>
      </c>
      <c r="G518" s="112">
        <v>9</v>
      </c>
      <c r="H518" s="174"/>
      <c r="I518" s="141"/>
      <c r="J518" s="127"/>
      <c r="K518" s="114"/>
      <c r="L518" s="114"/>
      <c r="M518" s="114"/>
      <c r="N518" s="114"/>
      <c r="O518" s="114"/>
      <c r="P518" s="114"/>
      <c r="Q518" s="243"/>
      <c r="R518" s="114"/>
      <c r="S518" s="128"/>
    </row>
    <row r="519" spans="1:19" ht="16.5" customHeight="1">
      <c r="A519" s="398"/>
      <c r="B519" s="398"/>
      <c r="C519" s="692" t="s">
        <v>212</v>
      </c>
      <c r="D519" s="318"/>
      <c r="E519" s="173">
        <v>1</v>
      </c>
      <c r="F519" s="112">
        <v>1</v>
      </c>
      <c r="G519" s="112">
        <v>2</v>
      </c>
      <c r="H519" s="174"/>
      <c r="I519" s="141"/>
      <c r="J519" s="127"/>
      <c r="K519" s="114"/>
      <c r="L519" s="114"/>
      <c r="M519" s="114"/>
      <c r="N519" s="114"/>
      <c r="O519" s="114"/>
      <c r="P519" s="114"/>
      <c r="Q519" s="243"/>
      <c r="R519" s="114"/>
      <c r="S519" s="128"/>
    </row>
    <row r="520" spans="1:19" ht="16.5" customHeight="1" hidden="1">
      <c r="A520" s="398"/>
      <c r="B520" s="398"/>
      <c r="C520" s="692"/>
      <c r="D520" s="318"/>
      <c r="E520" s="173"/>
      <c r="F520" s="112"/>
      <c r="G520" s="112"/>
      <c r="H520" s="174"/>
      <c r="I520" s="141"/>
      <c r="J520" s="127"/>
      <c r="K520" s="114"/>
      <c r="L520" s="114"/>
      <c r="M520" s="114"/>
      <c r="N520" s="114"/>
      <c r="O520" s="114"/>
      <c r="P520" s="114"/>
      <c r="Q520" s="243"/>
      <c r="R520" s="114"/>
      <c r="S520" s="128"/>
    </row>
    <row r="521" spans="1:19" ht="16.5" customHeight="1" hidden="1">
      <c r="A521" s="398"/>
      <c r="B521" s="398"/>
      <c r="C521" s="692"/>
      <c r="D521" s="318"/>
      <c r="E521" s="173"/>
      <c r="F521" s="112"/>
      <c r="G521" s="112"/>
      <c r="H521" s="174"/>
      <c r="I521" s="141"/>
      <c r="J521" s="127"/>
      <c r="K521" s="114"/>
      <c r="L521" s="114"/>
      <c r="M521" s="114"/>
      <c r="N521" s="114"/>
      <c r="O521" s="114"/>
      <c r="P521" s="114"/>
      <c r="Q521" s="243"/>
      <c r="R521" s="114"/>
      <c r="S521" s="128"/>
    </row>
    <row r="522" spans="1:19" ht="16.5" customHeight="1" hidden="1">
      <c r="A522" s="398"/>
      <c r="B522" s="398"/>
      <c r="C522" s="692"/>
      <c r="D522" s="318"/>
      <c r="E522" s="173"/>
      <c r="F522" s="112"/>
      <c r="G522" s="112"/>
      <c r="H522" s="174"/>
      <c r="I522" s="141"/>
      <c r="J522" s="127"/>
      <c r="K522" s="114"/>
      <c r="L522" s="114"/>
      <c r="M522" s="114"/>
      <c r="N522" s="114"/>
      <c r="O522" s="114"/>
      <c r="P522" s="114"/>
      <c r="Q522" s="243"/>
      <c r="R522" s="114"/>
      <c r="S522" s="128"/>
    </row>
    <row r="523" spans="1:19" ht="16.5" customHeight="1" hidden="1">
      <c r="A523" s="398"/>
      <c r="B523" s="398"/>
      <c r="C523" s="686"/>
      <c r="D523" s="318"/>
      <c r="E523" s="173"/>
      <c r="F523" s="112"/>
      <c r="G523" s="112"/>
      <c r="H523" s="174"/>
      <c r="I523" s="141"/>
      <c r="J523" s="127"/>
      <c r="K523" s="114"/>
      <c r="L523" s="114"/>
      <c r="M523" s="114"/>
      <c r="N523" s="114"/>
      <c r="O523" s="114"/>
      <c r="P523" s="114"/>
      <c r="Q523" s="243"/>
      <c r="R523" s="114"/>
      <c r="S523" s="128"/>
    </row>
    <row r="524" spans="1:19" ht="16.5" customHeight="1" hidden="1">
      <c r="A524" s="398"/>
      <c r="B524" s="398"/>
      <c r="C524" s="317"/>
      <c r="D524" s="318"/>
      <c r="E524" s="173"/>
      <c r="F524" s="112"/>
      <c r="G524" s="112"/>
      <c r="H524" s="174"/>
      <c r="I524" s="141"/>
      <c r="J524" s="127"/>
      <c r="K524" s="114"/>
      <c r="L524" s="114"/>
      <c r="M524" s="114"/>
      <c r="N524" s="114"/>
      <c r="O524" s="114"/>
      <c r="P524" s="114"/>
      <c r="Q524" s="243"/>
      <c r="R524" s="114"/>
      <c r="S524" s="128"/>
    </row>
    <row r="525" spans="1:19" ht="16.5" customHeight="1" hidden="1">
      <c r="A525" s="398"/>
      <c r="B525" s="398"/>
      <c r="C525" s="317"/>
      <c r="D525" s="318"/>
      <c r="E525" s="173"/>
      <c r="F525" s="112"/>
      <c r="G525" s="112"/>
      <c r="H525" s="174"/>
      <c r="I525" s="141"/>
      <c r="J525" s="127"/>
      <c r="K525" s="114"/>
      <c r="L525" s="114"/>
      <c r="M525" s="114"/>
      <c r="N525" s="114"/>
      <c r="O525" s="114"/>
      <c r="P525" s="114"/>
      <c r="Q525" s="243"/>
      <c r="R525" s="114"/>
      <c r="S525" s="128"/>
    </row>
    <row r="526" spans="1:19" ht="16.5" customHeight="1" hidden="1">
      <c r="A526" s="398"/>
      <c r="B526" s="398"/>
      <c r="C526" s="317"/>
      <c r="D526" s="318"/>
      <c r="E526" s="173"/>
      <c r="F526" s="112"/>
      <c r="G526" s="112"/>
      <c r="H526" s="174"/>
      <c r="I526" s="141"/>
      <c r="J526" s="127"/>
      <c r="K526" s="114"/>
      <c r="L526" s="114"/>
      <c r="M526" s="114"/>
      <c r="N526" s="114"/>
      <c r="O526" s="114"/>
      <c r="P526" s="114"/>
      <c r="Q526" s="243"/>
      <c r="R526" s="114"/>
      <c r="S526" s="128"/>
    </row>
    <row r="527" spans="1:19" ht="16.5" customHeight="1" hidden="1">
      <c r="A527" s="398"/>
      <c r="B527" s="398"/>
      <c r="C527" s="317"/>
      <c r="D527" s="318"/>
      <c r="E527" s="173"/>
      <c r="F527" s="112"/>
      <c r="G527" s="112"/>
      <c r="H527" s="174"/>
      <c r="I527" s="141"/>
      <c r="J527" s="127"/>
      <c r="K527" s="114"/>
      <c r="L527" s="114"/>
      <c r="M527" s="114"/>
      <c r="N527" s="114"/>
      <c r="O527" s="114"/>
      <c r="P527" s="114"/>
      <c r="Q527" s="243"/>
      <c r="R527" s="114"/>
      <c r="S527" s="128"/>
    </row>
    <row r="528" spans="1:19" ht="16.5" customHeight="1" hidden="1">
      <c r="A528" s="398"/>
      <c r="B528" s="398"/>
      <c r="C528" s="317"/>
      <c r="D528" s="318"/>
      <c r="E528" s="173"/>
      <c r="F528" s="112"/>
      <c r="G528" s="112"/>
      <c r="H528" s="174"/>
      <c r="I528" s="141"/>
      <c r="J528" s="127"/>
      <c r="K528" s="114"/>
      <c r="L528" s="114"/>
      <c r="M528" s="114"/>
      <c r="N528" s="114"/>
      <c r="O528" s="114"/>
      <c r="P528" s="114"/>
      <c r="Q528" s="243"/>
      <c r="R528" s="114"/>
      <c r="S528" s="128"/>
    </row>
    <row r="529" spans="1:19" ht="16.5" customHeight="1" hidden="1">
      <c r="A529" s="398"/>
      <c r="B529" s="398"/>
      <c r="C529" s="317"/>
      <c r="D529" s="318"/>
      <c r="E529" s="173"/>
      <c r="F529" s="112"/>
      <c r="G529" s="112"/>
      <c r="H529" s="174"/>
      <c r="I529" s="141"/>
      <c r="J529" s="127"/>
      <c r="K529" s="114"/>
      <c r="L529" s="114"/>
      <c r="M529" s="114"/>
      <c r="N529" s="114"/>
      <c r="O529" s="114"/>
      <c r="P529" s="114"/>
      <c r="Q529" s="243"/>
      <c r="R529" s="114"/>
      <c r="S529" s="128"/>
    </row>
    <row r="530" spans="1:19" ht="16.5" customHeight="1" hidden="1">
      <c r="A530" s="398"/>
      <c r="B530" s="398"/>
      <c r="C530" s="317"/>
      <c r="D530" s="318"/>
      <c r="E530" s="173"/>
      <c r="F530" s="112"/>
      <c r="G530" s="112"/>
      <c r="H530" s="174"/>
      <c r="I530" s="141"/>
      <c r="J530" s="127"/>
      <c r="K530" s="114"/>
      <c r="L530" s="114"/>
      <c r="M530" s="114"/>
      <c r="N530" s="114"/>
      <c r="O530" s="114"/>
      <c r="P530" s="114"/>
      <c r="Q530" s="243"/>
      <c r="R530" s="114"/>
      <c r="S530" s="128"/>
    </row>
    <row r="531" spans="1:19" ht="16.5" customHeight="1" hidden="1">
      <c r="A531" s="398"/>
      <c r="B531" s="398"/>
      <c r="C531" s="317"/>
      <c r="D531" s="318"/>
      <c r="E531" s="173"/>
      <c r="F531" s="112"/>
      <c r="G531" s="112"/>
      <c r="H531" s="174"/>
      <c r="I531" s="122"/>
      <c r="J531" s="127"/>
      <c r="K531" s="114"/>
      <c r="L531" s="114"/>
      <c r="M531" s="114"/>
      <c r="N531" s="114"/>
      <c r="O531" s="114"/>
      <c r="P531" s="114"/>
      <c r="Q531" s="243"/>
      <c r="R531" s="114"/>
      <c r="S531" s="128"/>
    </row>
    <row r="532" spans="1:19" ht="16.5" customHeight="1" thickBot="1">
      <c r="A532" s="398"/>
      <c r="B532" s="398"/>
      <c r="C532" s="320"/>
      <c r="D532" s="321"/>
      <c r="E532" s="201"/>
      <c r="F532" s="197"/>
      <c r="G532" s="197"/>
      <c r="H532" s="202"/>
      <c r="I532" s="122"/>
      <c r="J532" s="127"/>
      <c r="K532" s="114"/>
      <c r="L532" s="114"/>
      <c r="M532" s="114"/>
      <c r="N532" s="114"/>
      <c r="O532" s="114"/>
      <c r="P532" s="114"/>
      <c r="Q532" s="243"/>
      <c r="R532" s="114"/>
      <c r="S532" s="128"/>
    </row>
    <row r="533" spans="1:19" ht="16.5" customHeight="1">
      <c r="A533" s="398"/>
      <c r="B533" s="396" t="s">
        <v>9</v>
      </c>
      <c r="C533" s="123"/>
      <c r="D533" s="124" t="s">
        <v>12</v>
      </c>
      <c r="E533" s="156">
        <f>SUM(E509:E532)+E547</f>
        <v>100</v>
      </c>
      <c r="F533" s="157">
        <f>SUM(F509:F532)+F547</f>
        <v>112</v>
      </c>
      <c r="G533" s="157">
        <f>SUM(G509:G532)+G547</f>
        <v>126</v>
      </c>
      <c r="H533" s="158">
        <f>SUM(H509:H532)</f>
        <v>15</v>
      </c>
      <c r="I533" s="113"/>
      <c r="J533" s="127"/>
      <c r="K533" s="114"/>
      <c r="L533" s="114"/>
      <c r="M533" s="114"/>
      <c r="N533" s="114"/>
      <c r="O533" s="114"/>
      <c r="P533" s="114"/>
      <c r="Q533" s="243"/>
      <c r="R533" s="114"/>
      <c r="S533" s="128"/>
    </row>
    <row r="534" spans="1:19" ht="16.5" customHeight="1" thickBot="1">
      <c r="A534" s="398"/>
      <c r="B534" s="396" t="s">
        <v>10</v>
      </c>
      <c r="C534" s="123"/>
      <c r="D534" s="124"/>
      <c r="E534" s="1085">
        <f>E535-E533</f>
        <v>144</v>
      </c>
      <c r="F534" s="146">
        <f>F535-F533</f>
        <v>132</v>
      </c>
      <c r="G534" s="145">
        <f>G535-G533</f>
        <v>118</v>
      </c>
      <c r="H534" s="147"/>
      <c r="I534" s="114"/>
      <c r="J534" s="127"/>
      <c r="K534" s="114"/>
      <c r="L534" s="114"/>
      <c r="M534" s="114"/>
      <c r="N534" s="114"/>
      <c r="O534" s="114"/>
      <c r="P534" s="587"/>
      <c r="Q534" s="243"/>
      <c r="R534" s="114"/>
      <c r="S534" s="128"/>
    </row>
    <row r="535" spans="1:19" ht="16.5" customHeight="1" thickBot="1">
      <c r="A535" s="398"/>
      <c r="B535" s="396" t="s">
        <v>11</v>
      </c>
      <c r="C535" s="123"/>
      <c r="D535" s="124"/>
      <c r="E535" s="129">
        <v>244</v>
      </c>
      <c r="F535" s="119">
        <v>244</v>
      </c>
      <c r="G535" s="130">
        <v>244</v>
      </c>
      <c r="H535" s="131"/>
      <c r="I535" s="130"/>
      <c r="J535" s="127"/>
      <c r="K535" s="124"/>
      <c r="L535" s="124"/>
      <c r="M535" s="124"/>
      <c r="N535" s="124"/>
      <c r="O535" s="124"/>
      <c r="P535" s="124"/>
      <c r="Q535" s="246"/>
      <c r="R535" s="124"/>
      <c r="S535" s="128"/>
    </row>
    <row r="536" spans="1:19" ht="16.5" customHeight="1" thickBot="1">
      <c r="A536" s="398"/>
      <c r="B536" s="396" t="s">
        <v>26</v>
      </c>
      <c r="C536" s="177"/>
      <c r="D536" s="114"/>
      <c r="E536" s="114"/>
      <c r="F536" s="114"/>
      <c r="G536" s="114"/>
      <c r="H536" s="114"/>
      <c r="I536" s="114"/>
      <c r="J536" s="568"/>
      <c r="K536" s="440"/>
      <c r="L536" s="440"/>
      <c r="M536" s="440"/>
      <c r="N536" s="440"/>
      <c r="O536" s="440"/>
      <c r="P536" s="539"/>
      <c r="Q536" s="440"/>
      <c r="R536" s="539"/>
      <c r="S536" s="553"/>
    </row>
    <row r="537" spans="1:19" ht="16.5" customHeight="1">
      <c r="A537" s="398"/>
      <c r="B537" s="398"/>
      <c r="C537" s="177"/>
      <c r="D537" s="114"/>
      <c r="E537" s="114"/>
      <c r="F537" s="114"/>
      <c r="G537" s="114"/>
      <c r="H537" s="114"/>
      <c r="I537" s="114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</row>
    <row r="538" spans="1:19" ht="16.5" customHeight="1">
      <c r="A538" s="398"/>
      <c r="B538" s="396"/>
      <c r="C538" s="177"/>
      <c r="D538" s="114"/>
      <c r="E538" s="114"/>
      <c r="F538" s="114"/>
      <c r="G538" s="114"/>
      <c r="H538" s="114"/>
      <c r="I538" s="114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</row>
    <row r="539" spans="1:19" ht="16.5" customHeight="1" thickBot="1">
      <c r="A539" s="398"/>
      <c r="B539" s="396" t="s">
        <v>323</v>
      </c>
      <c r="C539" s="177"/>
      <c r="D539" s="114"/>
      <c r="E539" s="114"/>
      <c r="F539" s="114"/>
      <c r="G539" s="114"/>
      <c r="H539" s="114"/>
      <c r="I539" s="114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</row>
    <row r="540" spans="1:19" ht="16.5" customHeight="1" thickBot="1">
      <c r="A540" s="398"/>
      <c r="B540" s="396"/>
      <c r="C540" s="1264" t="s">
        <v>228</v>
      </c>
      <c r="D540" s="1265"/>
      <c r="E540" s="1265"/>
      <c r="F540" s="1265"/>
      <c r="G540" s="1265"/>
      <c r="H540" s="1265"/>
      <c r="I540" s="1265"/>
      <c r="J540" s="1265"/>
      <c r="K540" s="1265"/>
      <c r="L540" s="1265"/>
      <c r="M540" s="1265"/>
      <c r="N540" s="1265"/>
      <c r="O540" s="1265"/>
      <c r="P540" s="1265"/>
      <c r="Q540" s="1265"/>
      <c r="R540" s="1265"/>
      <c r="S540" s="1266"/>
    </row>
    <row r="541" spans="1:19" ht="16.5" customHeight="1" hidden="1" thickBot="1">
      <c r="A541" s="398"/>
      <c r="B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</row>
    <row r="542" spans="1:19" ht="16.5" customHeight="1">
      <c r="A542" s="398"/>
      <c r="B542" s="403"/>
      <c r="C542" s="533"/>
      <c r="D542" s="118"/>
      <c r="E542" s="1258" t="s">
        <v>3</v>
      </c>
      <c r="F542" s="1259"/>
      <c r="G542" s="1259"/>
      <c r="H542" s="1260"/>
      <c r="I542" s="113"/>
      <c r="J542" s="1261"/>
      <c r="K542" s="1262"/>
      <c r="L542" s="1262"/>
      <c r="M542" s="1262"/>
      <c r="N542" s="1262"/>
      <c r="O542" s="1262"/>
      <c r="P542" s="1262"/>
      <c r="Q542" s="1262"/>
      <c r="R542" s="1262"/>
      <c r="S542" s="1263"/>
    </row>
    <row r="543" spans="1:19" ht="16.5" customHeight="1" thickBot="1">
      <c r="A543" s="398"/>
      <c r="B543" s="396"/>
      <c r="C543" s="535" t="s">
        <v>4</v>
      </c>
      <c r="D543" s="191"/>
      <c r="E543" s="181" t="s">
        <v>5</v>
      </c>
      <c r="F543" s="169" t="s">
        <v>6</v>
      </c>
      <c r="G543" s="169" t="s">
        <v>7</v>
      </c>
      <c r="H543" s="182" t="s">
        <v>8</v>
      </c>
      <c r="I543" s="536"/>
      <c r="J543" s="546"/>
      <c r="K543" s="547"/>
      <c r="L543" s="547"/>
      <c r="M543" s="547"/>
      <c r="N543" s="547"/>
      <c r="O543" s="547"/>
      <c r="P543" s="547"/>
      <c r="Q543" s="547"/>
      <c r="R543" s="547"/>
      <c r="S543" s="537"/>
    </row>
    <row r="544" spans="1:19" ht="16.5" customHeight="1" thickBot="1">
      <c r="A544" s="398"/>
      <c r="B544" s="398"/>
      <c r="C544" s="199" t="s">
        <v>191</v>
      </c>
      <c r="D544" s="158" t="s">
        <v>227</v>
      </c>
      <c r="E544" s="188"/>
      <c r="F544" s="157"/>
      <c r="G544" s="157">
        <v>2</v>
      </c>
      <c r="H544" s="158">
        <v>0</v>
      </c>
      <c r="I544" s="391"/>
      <c r="J544" s="127"/>
      <c r="K544" s="114"/>
      <c r="L544" s="114"/>
      <c r="M544" s="114"/>
      <c r="N544" s="114"/>
      <c r="O544" s="114"/>
      <c r="P544" s="114"/>
      <c r="Q544" s="114"/>
      <c r="R544" s="114"/>
      <c r="S544" s="128"/>
    </row>
    <row r="545" spans="1:19" ht="16.5" customHeight="1" hidden="1" thickBot="1">
      <c r="A545" s="398"/>
      <c r="B545" s="398"/>
      <c r="C545" s="184" t="s">
        <v>270</v>
      </c>
      <c r="D545" s="147" t="s">
        <v>146</v>
      </c>
      <c r="E545" s="145"/>
      <c r="F545" s="146"/>
      <c r="G545" s="146"/>
      <c r="H545" s="147">
        <v>0</v>
      </c>
      <c r="I545" s="130"/>
      <c r="J545" s="127"/>
      <c r="K545" s="114"/>
      <c r="L545" s="114"/>
      <c r="M545" s="114"/>
      <c r="N545" s="114"/>
      <c r="O545" s="114"/>
      <c r="P545" s="114"/>
      <c r="Q545" s="114"/>
      <c r="R545" s="114"/>
      <c r="S545" s="128"/>
    </row>
    <row r="546" spans="1:19" ht="16.5" customHeight="1" hidden="1">
      <c r="A546" s="398"/>
      <c r="B546" s="398"/>
      <c r="C546" s="177"/>
      <c r="D546" s="114"/>
      <c r="E546" s="127"/>
      <c r="F546" s="114"/>
      <c r="G546" s="114"/>
      <c r="H546" s="114"/>
      <c r="I546" s="114"/>
      <c r="J546" s="127"/>
      <c r="K546" s="583"/>
      <c r="L546" s="583"/>
      <c r="M546" s="583"/>
      <c r="N546" s="583"/>
      <c r="O546" s="583"/>
      <c r="P546" s="124"/>
      <c r="Q546" s="114"/>
      <c r="R546" s="114"/>
      <c r="S546" s="538"/>
    </row>
    <row r="547" spans="1:19" ht="16.5" customHeight="1" thickBot="1">
      <c r="A547" s="398"/>
      <c r="B547" s="186" t="s">
        <v>11</v>
      </c>
      <c r="C547" s="177">
        <v>0</v>
      </c>
      <c r="D547" s="114">
        <v>0</v>
      </c>
      <c r="E547" s="213">
        <f>SUM(E544:E545)</f>
        <v>0</v>
      </c>
      <c r="F547" s="119">
        <f>SUM(F544:F545)</f>
        <v>0</v>
      </c>
      <c r="G547" s="119">
        <f>SUM(G544:G546)</f>
        <v>2</v>
      </c>
      <c r="H547" s="214">
        <v>0</v>
      </c>
      <c r="I547" s="130"/>
      <c r="J547" s="127"/>
      <c r="K547" s="114"/>
      <c r="L547" s="114"/>
      <c r="M547" s="114"/>
      <c r="N547" s="114"/>
      <c r="O547" s="114"/>
      <c r="P547" s="114"/>
      <c r="Q547" s="114"/>
      <c r="R547" s="114"/>
      <c r="S547" s="128"/>
    </row>
    <row r="548" spans="1:19" ht="16.5" customHeight="1" thickBot="1">
      <c r="A548" s="398"/>
      <c r="B548" s="186"/>
      <c r="C548" s="177"/>
      <c r="D548" s="114"/>
      <c r="E548" s="114"/>
      <c r="F548" s="114"/>
      <c r="G548" s="114"/>
      <c r="H548" s="114"/>
      <c r="I548" s="114"/>
      <c r="J548" s="129"/>
      <c r="K548" s="130"/>
      <c r="L548" s="130"/>
      <c r="M548" s="130"/>
      <c r="N548" s="130"/>
      <c r="O548" s="130"/>
      <c r="P548" s="130"/>
      <c r="Q548" s="130"/>
      <c r="R548" s="130"/>
      <c r="S548" s="131"/>
    </row>
    <row r="549" spans="1:19" ht="16.5" customHeight="1" thickBot="1">
      <c r="A549" s="398"/>
      <c r="B549" s="404" t="s">
        <v>324</v>
      </c>
      <c r="C549" s="123"/>
      <c r="D549" s="124"/>
      <c r="E549" s="114"/>
      <c r="F549" s="114"/>
      <c r="G549" s="114"/>
      <c r="H549" s="114"/>
      <c r="I549" s="114"/>
      <c r="J549" s="581"/>
      <c r="K549" s="581"/>
      <c r="L549" s="581"/>
      <c r="M549" s="581"/>
      <c r="N549" s="581"/>
      <c r="O549" s="581"/>
      <c r="P549" s="581"/>
      <c r="Q549" s="581"/>
      <c r="R549" s="581"/>
      <c r="S549" s="581"/>
    </row>
    <row r="550" spans="1:19" ht="16.5" customHeight="1">
      <c r="A550" s="398"/>
      <c r="B550" s="406"/>
      <c r="C550" s="533"/>
      <c r="D550" s="118"/>
      <c r="E550" s="1258" t="s">
        <v>3</v>
      </c>
      <c r="F550" s="1259"/>
      <c r="G550" s="1259"/>
      <c r="H550" s="1260"/>
      <c r="I550" s="113"/>
      <c r="J550" s="1261"/>
      <c r="K550" s="1262"/>
      <c r="L550" s="1262"/>
      <c r="M550" s="1262"/>
      <c r="N550" s="1262"/>
      <c r="O550" s="1262"/>
      <c r="P550" s="1262"/>
      <c r="Q550" s="1262"/>
      <c r="R550" s="1262"/>
      <c r="S550" s="1263"/>
    </row>
    <row r="551" spans="1:19" ht="16.5" customHeight="1" thickBot="1">
      <c r="A551" s="398"/>
      <c r="B551" s="404"/>
      <c r="C551" s="558" t="s">
        <v>4</v>
      </c>
      <c r="D551" s="167"/>
      <c r="E551" s="168" t="s">
        <v>5</v>
      </c>
      <c r="F551" s="169" t="s">
        <v>6</v>
      </c>
      <c r="G551" s="169" t="s">
        <v>7</v>
      </c>
      <c r="H551" s="170" t="s">
        <v>8</v>
      </c>
      <c r="I551" s="536"/>
      <c r="J551" s="546"/>
      <c r="K551" s="547"/>
      <c r="L551" s="547"/>
      <c r="M551" s="547"/>
      <c r="N551" s="547"/>
      <c r="O551" s="547"/>
      <c r="P551" s="547"/>
      <c r="Q551" s="547"/>
      <c r="R551" s="547"/>
      <c r="S551" s="537"/>
    </row>
    <row r="552" spans="1:19" ht="16.5" customHeight="1" thickBot="1">
      <c r="A552" s="398"/>
      <c r="B552" s="405"/>
      <c r="C552" s="120">
        <v>720</v>
      </c>
      <c r="D552" s="150"/>
      <c r="E552" s="156">
        <v>26</v>
      </c>
      <c r="F552" s="157">
        <v>29</v>
      </c>
      <c r="G552" s="157">
        <v>29</v>
      </c>
      <c r="H552" s="158">
        <v>2</v>
      </c>
      <c r="I552" s="391"/>
      <c r="J552" s="549"/>
      <c r="K552" s="124"/>
      <c r="L552" s="124"/>
      <c r="M552" s="124"/>
      <c r="N552" s="124"/>
      <c r="O552" s="124"/>
      <c r="P552" s="124"/>
      <c r="Q552" s="124"/>
      <c r="R552" s="124"/>
      <c r="S552" s="538"/>
    </row>
    <row r="553" spans="1:19" ht="16.5" customHeight="1">
      <c r="A553" s="398"/>
      <c r="B553" s="554" t="s">
        <v>9</v>
      </c>
      <c r="C553" s="123"/>
      <c r="D553" s="124"/>
      <c r="E553" s="156">
        <f>SUM(E552)</f>
        <v>26</v>
      </c>
      <c r="F553" s="157">
        <f>SUM(F552)</f>
        <v>29</v>
      </c>
      <c r="G553" s="157">
        <f>SUM(G552)</f>
        <v>29</v>
      </c>
      <c r="H553" s="158">
        <f>SUM(H552)</f>
        <v>2</v>
      </c>
      <c r="I553" s="114"/>
      <c r="J553" s="549"/>
      <c r="K553" s="124"/>
      <c r="L553" s="124"/>
      <c r="M553" s="124"/>
      <c r="N553" s="124"/>
      <c r="O553" s="124"/>
      <c r="P553" s="124"/>
      <c r="Q553" s="124"/>
      <c r="R553" s="124"/>
      <c r="S553" s="538"/>
    </row>
    <row r="554" spans="1:19" ht="16.5" customHeight="1" thickBot="1">
      <c r="A554" s="398"/>
      <c r="B554" s="151" t="s">
        <v>10</v>
      </c>
      <c r="C554" s="136"/>
      <c r="D554" s="124"/>
      <c r="E554" s="1085">
        <f>E555-E553</f>
        <v>11</v>
      </c>
      <c r="F554" s="146">
        <f>F555-F553</f>
        <v>8</v>
      </c>
      <c r="G554" s="145">
        <f>G555-G553</f>
        <v>8</v>
      </c>
      <c r="H554" s="147"/>
      <c r="I554" s="114"/>
      <c r="J554" s="549"/>
      <c r="K554" s="124"/>
      <c r="L554" s="124"/>
      <c r="M554" s="124"/>
      <c r="N554" s="124"/>
      <c r="O554" s="124"/>
      <c r="P554" s="124"/>
      <c r="Q554" s="124"/>
      <c r="R554" s="582"/>
      <c r="S554" s="550"/>
    </row>
    <row r="555" spans="1:19" ht="16.5" customHeight="1" thickBot="1">
      <c r="A555" s="398"/>
      <c r="B555" s="151" t="s">
        <v>11</v>
      </c>
      <c r="C555" s="136"/>
      <c r="D555" s="124"/>
      <c r="E555" s="129">
        <v>37</v>
      </c>
      <c r="F555" s="130">
        <v>37</v>
      </c>
      <c r="G555" s="130">
        <v>37</v>
      </c>
      <c r="H555" s="131"/>
      <c r="I555" s="130"/>
      <c r="J555" s="127"/>
      <c r="K555" s="124"/>
      <c r="L555" s="124"/>
      <c r="M555" s="124"/>
      <c r="N555" s="124"/>
      <c r="O555" s="124"/>
      <c r="P555" s="124"/>
      <c r="Q555" s="114"/>
      <c r="R555" s="114"/>
      <c r="S555" s="128"/>
    </row>
    <row r="556" spans="1:19" ht="16.5" customHeight="1" thickBot="1">
      <c r="A556" s="398"/>
      <c r="B556" s="406"/>
      <c r="C556" s="123"/>
      <c r="D556" s="124"/>
      <c r="E556" s="114"/>
      <c r="F556" s="114"/>
      <c r="G556" s="114"/>
      <c r="H556" s="114"/>
      <c r="I556" s="114"/>
      <c r="J556" s="551"/>
      <c r="K556" s="552"/>
      <c r="L556" s="552"/>
      <c r="M556" s="552"/>
      <c r="N556" s="552"/>
      <c r="O556" s="552"/>
      <c r="P556" s="552"/>
      <c r="Q556" s="552"/>
      <c r="R556" s="541"/>
      <c r="S556" s="542"/>
    </row>
    <row r="557" spans="1:19" ht="16.5" customHeight="1" thickBot="1">
      <c r="A557" s="398"/>
      <c r="B557" s="554" t="s">
        <v>325</v>
      </c>
      <c r="C557" s="123"/>
      <c r="D557" s="124"/>
      <c r="E557" s="114"/>
      <c r="F557" s="114"/>
      <c r="G557" s="114"/>
      <c r="H557" s="114"/>
      <c r="I557" s="114"/>
      <c r="J557" s="210"/>
      <c r="K557" s="581"/>
      <c r="L557" s="581"/>
      <c r="M557" s="581"/>
      <c r="N557" s="581"/>
      <c r="O557" s="581"/>
      <c r="P557" s="581"/>
      <c r="Q557" s="581"/>
      <c r="R557" s="581"/>
      <c r="S557" s="585">
        <v>151.8</v>
      </c>
    </row>
    <row r="558" spans="1:19" ht="16.5" customHeight="1" thickBot="1">
      <c r="A558" s="398"/>
      <c r="B558" s="406"/>
      <c r="C558" s="46"/>
      <c r="D558" s="46"/>
      <c r="E558" s="1264" t="s">
        <v>147</v>
      </c>
      <c r="F558" s="1265"/>
      <c r="G558" s="1265"/>
      <c r="H558" s="1266"/>
      <c r="I558" s="113"/>
      <c r="J558" s="1261"/>
      <c r="K558" s="1262"/>
      <c r="L558" s="1262"/>
      <c r="M558" s="1262"/>
      <c r="N558" s="1262"/>
      <c r="O558" s="1262"/>
      <c r="P558" s="1262"/>
      <c r="Q558" s="1262"/>
      <c r="R558" s="1262"/>
      <c r="S558" s="1263"/>
    </row>
    <row r="559" spans="1:19" ht="16.5" customHeight="1" thickBot="1">
      <c r="A559" s="398"/>
      <c r="B559" s="404"/>
      <c r="C559" s="151"/>
      <c r="D559" s="154"/>
      <c r="E559" s="192" t="s">
        <v>5</v>
      </c>
      <c r="F559" s="193" t="s">
        <v>13</v>
      </c>
      <c r="G559" s="193" t="s">
        <v>7</v>
      </c>
      <c r="H559" s="283" t="s">
        <v>8</v>
      </c>
      <c r="I559" s="155" t="s">
        <v>125</v>
      </c>
      <c r="J559" s="546"/>
      <c r="K559" s="547"/>
      <c r="L559" s="547"/>
      <c r="M559" s="448"/>
      <c r="N559" s="547"/>
      <c r="O559" s="547"/>
      <c r="P559" s="547"/>
      <c r="Q559" s="547"/>
      <c r="R559" s="547"/>
      <c r="S559" s="537"/>
    </row>
    <row r="560" spans="1:19" ht="16.5" customHeight="1">
      <c r="A560" s="398"/>
      <c r="B560" s="554" t="s">
        <v>9</v>
      </c>
      <c r="C560" s="406"/>
      <c r="D560" s="124"/>
      <c r="E560" s="156">
        <f>E533+E553</f>
        <v>126</v>
      </c>
      <c r="F560" s="157">
        <f>F533+F553</f>
        <v>141</v>
      </c>
      <c r="G560" s="157">
        <f>G533+G553</f>
        <v>155</v>
      </c>
      <c r="H560" s="157">
        <f>H533+H553</f>
        <v>17</v>
      </c>
      <c r="I560" s="391"/>
      <c r="J560" s="127"/>
      <c r="K560" s="114"/>
      <c r="L560" s="114"/>
      <c r="M560" s="114"/>
      <c r="N560" s="114"/>
      <c r="O560" s="114"/>
      <c r="P560" s="114"/>
      <c r="Q560" s="114"/>
      <c r="R560" s="114"/>
      <c r="S560" s="128"/>
    </row>
    <row r="561" spans="1:19" ht="16.5" customHeight="1" thickBot="1">
      <c r="A561" s="403"/>
      <c r="B561" s="151" t="s">
        <v>10</v>
      </c>
      <c r="C561" s="136"/>
      <c r="D561" s="124"/>
      <c r="E561" s="1085">
        <f>E562-E560</f>
        <v>155</v>
      </c>
      <c r="F561" s="146">
        <f>F562-F560</f>
        <v>140</v>
      </c>
      <c r="G561" s="145">
        <f>G562-G560</f>
        <v>126</v>
      </c>
      <c r="H561" s="147"/>
      <c r="I561" s="141"/>
      <c r="J561" s="127"/>
      <c r="K561" s="124"/>
      <c r="L561" s="124"/>
      <c r="M561" s="124"/>
      <c r="N561" s="124"/>
      <c r="O561" s="124"/>
      <c r="P561" s="582"/>
      <c r="Q561" s="124"/>
      <c r="R561" s="582"/>
      <c r="S561" s="550"/>
    </row>
    <row r="562" spans="1:19" ht="16.5" customHeight="1" thickBot="1">
      <c r="A562" s="403"/>
      <c r="B562" s="151" t="s">
        <v>11</v>
      </c>
      <c r="C562" s="136"/>
      <c r="D562" s="124"/>
      <c r="E562" s="129">
        <f>E535+E555</f>
        <v>281</v>
      </c>
      <c r="F562" s="130">
        <f>F535+F555</f>
        <v>281</v>
      </c>
      <c r="G562" s="130">
        <f>G535+G555</f>
        <v>281</v>
      </c>
      <c r="H562" s="131"/>
      <c r="I562" s="130"/>
      <c r="J562" s="127"/>
      <c r="K562" s="124"/>
      <c r="L562" s="124"/>
      <c r="M562" s="124"/>
      <c r="N562" s="124"/>
      <c r="O562" s="124"/>
      <c r="P562" s="114"/>
      <c r="Q562" s="114"/>
      <c r="R562" s="114"/>
      <c r="S562" s="128"/>
    </row>
    <row r="563" spans="1:19" ht="16.5" customHeight="1" thickBot="1">
      <c r="A563" s="403"/>
      <c r="B563" s="404" t="s">
        <v>26</v>
      </c>
      <c r="C563" s="132"/>
      <c r="D563" s="133"/>
      <c r="E563" s="134"/>
      <c r="F563" s="134"/>
      <c r="G563" s="160"/>
      <c r="H563" s="160"/>
      <c r="I563" s="160"/>
      <c r="J563" s="568"/>
      <c r="K563" s="539"/>
      <c r="L563" s="539"/>
      <c r="M563" s="539"/>
      <c r="N563" s="539"/>
      <c r="O563" s="539"/>
      <c r="P563" s="539"/>
      <c r="Q563" s="539"/>
      <c r="R563" s="539"/>
      <c r="S563" s="553"/>
    </row>
    <row r="564" spans="1:19" ht="16.5" customHeight="1">
      <c r="A564" s="403"/>
      <c r="B564" s="404"/>
      <c r="C564" s="132"/>
      <c r="D564" s="133"/>
      <c r="E564" s="134"/>
      <c r="F564" s="134"/>
      <c r="G564" s="160"/>
      <c r="H564" s="160"/>
      <c r="I564" s="160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</row>
    <row r="565" spans="1:19" ht="16.5" customHeight="1">
      <c r="A565" s="403"/>
      <c r="B565" s="187" t="s">
        <v>377</v>
      </c>
      <c r="C565" s="132"/>
      <c r="D565" s="133"/>
      <c r="E565" s="134"/>
      <c r="F565" s="134"/>
      <c r="G565" s="160"/>
      <c r="H565" s="160"/>
      <c r="I565" s="160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</row>
    <row r="566" spans="1:19" ht="16.5" customHeight="1" hidden="1">
      <c r="A566" s="403"/>
      <c r="B566" s="187" t="s">
        <v>378</v>
      </c>
      <c r="C566" s="132"/>
      <c r="D566" s="133"/>
      <c r="E566" s="134"/>
      <c r="F566" s="134"/>
      <c r="G566" s="160"/>
      <c r="H566" s="160"/>
      <c r="I566" s="160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</row>
    <row r="567" spans="1:19" ht="16.5" customHeight="1">
      <c r="A567" s="403"/>
      <c r="B567" s="200" t="s">
        <v>363</v>
      </c>
      <c r="C567" s="177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</row>
    <row r="568" spans="1:19" ht="16.5" customHeight="1">
      <c r="A568" s="403"/>
      <c r="B568" s="190" t="s">
        <v>379</v>
      </c>
      <c r="C568" s="164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</row>
    <row r="569" spans="1:19" ht="16.5" customHeight="1">
      <c r="A569" s="406"/>
      <c r="B569" s="555" t="s">
        <v>0</v>
      </c>
      <c r="C569" s="186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</row>
    <row r="570" spans="1:19" ht="16.5" customHeight="1">
      <c r="A570" s="406"/>
      <c r="B570" s="555" t="s">
        <v>28</v>
      </c>
      <c r="C570" s="186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</row>
    <row r="571" spans="1:19" ht="16.5" customHeight="1">
      <c r="A571" s="405"/>
      <c r="B571" s="398"/>
      <c r="C571" s="164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</row>
    <row r="572" spans="1:19" ht="16.5" customHeight="1">
      <c r="A572" s="398"/>
      <c r="B572" s="396" t="s">
        <v>223</v>
      </c>
      <c r="C572" s="164"/>
      <c r="D572" s="138"/>
      <c r="E572" s="138"/>
      <c r="F572" s="138"/>
      <c r="G572" s="138"/>
      <c r="H572" s="138"/>
      <c r="I572" s="138"/>
      <c r="J572" s="138"/>
      <c r="K572" s="557"/>
      <c r="L572" s="557"/>
      <c r="M572" s="557"/>
      <c r="N572" s="557"/>
      <c r="O572" s="557"/>
      <c r="P572" s="557"/>
      <c r="Q572" s="557"/>
      <c r="R572" s="557"/>
      <c r="S572" s="557"/>
    </row>
    <row r="573" spans="1:19" ht="16.5" customHeight="1">
      <c r="A573" s="398"/>
      <c r="B573" s="398"/>
      <c r="C573" s="164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</row>
    <row r="574" spans="1:19" ht="16.5" customHeight="1" thickBot="1">
      <c r="A574" s="398"/>
      <c r="B574" s="396" t="s">
        <v>2</v>
      </c>
      <c r="C574" s="164"/>
      <c r="D574" s="138"/>
      <c r="E574" s="138"/>
      <c r="F574" s="138"/>
      <c r="G574" s="138"/>
      <c r="H574" s="138"/>
      <c r="I574" s="138"/>
      <c r="J574" s="221"/>
      <c r="K574" s="221"/>
      <c r="L574" s="221"/>
      <c r="M574" s="221"/>
      <c r="N574" s="221"/>
      <c r="O574" s="221"/>
      <c r="P574" s="221"/>
      <c r="Q574" s="221"/>
      <c r="R574" s="221"/>
      <c r="S574" s="221"/>
    </row>
    <row r="575" spans="1:19" ht="16.5" customHeight="1">
      <c r="A575" s="398"/>
      <c r="B575" s="398"/>
      <c r="C575" s="533"/>
      <c r="D575" s="117"/>
      <c r="E575" s="1258" t="s">
        <v>3</v>
      </c>
      <c r="F575" s="1259"/>
      <c r="G575" s="1259"/>
      <c r="H575" s="1260"/>
      <c r="I575" s="113"/>
      <c r="J575" s="1261"/>
      <c r="K575" s="1262"/>
      <c r="L575" s="1262"/>
      <c r="M575" s="1262"/>
      <c r="N575" s="1262"/>
      <c r="O575" s="1262"/>
      <c r="P575" s="1262"/>
      <c r="Q575" s="1262"/>
      <c r="R575" s="1262"/>
      <c r="S575" s="1263"/>
    </row>
    <row r="576" spans="1:19" ht="16.5" customHeight="1" thickBot="1">
      <c r="A576" s="398"/>
      <c r="B576" s="396"/>
      <c r="C576" s="558" t="s">
        <v>4</v>
      </c>
      <c r="D576" s="215"/>
      <c r="E576" s="181" t="s">
        <v>5</v>
      </c>
      <c r="F576" s="169" t="s">
        <v>6</v>
      </c>
      <c r="G576" s="169" t="s">
        <v>7</v>
      </c>
      <c r="H576" s="789" t="s">
        <v>8</v>
      </c>
      <c r="I576" s="536"/>
      <c r="J576" s="546"/>
      <c r="K576" s="547"/>
      <c r="L576" s="448"/>
      <c r="M576" s="547"/>
      <c r="N576" s="547"/>
      <c r="O576" s="547"/>
      <c r="P576" s="547"/>
      <c r="Q576" s="547"/>
      <c r="R576" s="547"/>
      <c r="S576" s="537"/>
    </row>
    <row r="577" spans="1:19" ht="16.5" customHeight="1">
      <c r="A577" s="398"/>
      <c r="B577" s="398"/>
      <c r="C577" s="306" t="s">
        <v>260</v>
      </c>
      <c r="D577" s="307"/>
      <c r="E577" s="159">
        <v>8</v>
      </c>
      <c r="F577" s="112">
        <v>8</v>
      </c>
      <c r="G577" s="112">
        <v>8</v>
      </c>
      <c r="H577" s="140">
        <v>0</v>
      </c>
      <c r="I577" s="172"/>
      <c r="J577" s="549"/>
      <c r="K577" s="124"/>
      <c r="L577" s="246"/>
      <c r="M577" s="124"/>
      <c r="N577" s="124"/>
      <c r="O577" s="124"/>
      <c r="P577" s="124"/>
      <c r="Q577" s="124"/>
      <c r="R577" s="124"/>
      <c r="S577" s="538"/>
    </row>
    <row r="578" spans="1:19" ht="16.5" customHeight="1">
      <c r="A578" s="398"/>
      <c r="B578" s="398"/>
      <c r="C578" s="314" t="s">
        <v>178</v>
      </c>
      <c r="D578" s="307"/>
      <c r="E578" s="159">
        <v>13</v>
      </c>
      <c r="F578" s="112">
        <v>14</v>
      </c>
      <c r="G578" s="112">
        <v>14</v>
      </c>
      <c r="H578" s="140">
        <v>2</v>
      </c>
      <c r="I578" s="141"/>
      <c r="J578" s="127"/>
      <c r="K578" s="114"/>
      <c r="L578" s="243"/>
      <c r="M578" s="114"/>
      <c r="N578" s="114"/>
      <c r="O578" s="114"/>
      <c r="P578" s="114"/>
      <c r="Q578" s="114"/>
      <c r="R578" s="114"/>
      <c r="S578" s="128"/>
    </row>
    <row r="579" spans="1:19" ht="16.5" customHeight="1">
      <c r="A579" s="398"/>
      <c r="B579" s="398"/>
      <c r="C579" s="314" t="s">
        <v>261</v>
      </c>
      <c r="D579" s="307"/>
      <c r="E579" s="159">
        <v>16</v>
      </c>
      <c r="F579" s="112">
        <v>21</v>
      </c>
      <c r="G579" s="112">
        <v>22</v>
      </c>
      <c r="H579" s="140"/>
      <c r="I579" s="141"/>
      <c r="J579" s="127"/>
      <c r="K579" s="114"/>
      <c r="L579" s="243"/>
      <c r="M579" s="114"/>
      <c r="N579" s="114"/>
      <c r="O579" s="114"/>
      <c r="P579" s="114"/>
      <c r="Q579" s="114"/>
      <c r="R579" s="114"/>
      <c r="S579" s="128"/>
    </row>
    <row r="580" spans="1:19" ht="16.5" customHeight="1">
      <c r="A580" s="398"/>
      <c r="B580" s="398"/>
      <c r="C580" s="314">
        <v>152</v>
      </c>
      <c r="D580" s="307"/>
      <c r="E580" s="159">
        <v>3</v>
      </c>
      <c r="F580" s="112">
        <v>3</v>
      </c>
      <c r="G580" s="112">
        <v>3</v>
      </c>
      <c r="H580" s="140"/>
      <c r="I580" s="141"/>
      <c r="J580" s="127"/>
      <c r="K580" s="114"/>
      <c r="L580" s="243"/>
      <c r="M580" s="114"/>
      <c r="N580" s="114"/>
      <c r="O580" s="114"/>
      <c r="P580" s="114"/>
      <c r="Q580" s="114"/>
      <c r="R580" s="114"/>
      <c r="S580" s="128"/>
    </row>
    <row r="581" spans="1:19" ht="16.5" customHeight="1" hidden="1">
      <c r="A581" s="398"/>
      <c r="B581" s="398"/>
      <c r="C581" s="314">
        <v>154</v>
      </c>
      <c r="D581" s="307"/>
      <c r="E581" s="159"/>
      <c r="F581" s="112"/>
      <c r="G581" s="112"/>
      <c r="H581" s="140"/>
      <c r="I581" s="141"/>
      <c r="J581" s="127"/>
      <c r="K581" s="114"/>
      <c r="L581" s="243"/>
      <c r="M581" s="114"/>
      <c r="N581" s="114"/>
      <c r="O581" s="114"/>
      <c r="P581" s="114"/>
      <c r="Q581" s="114"/>
      <c r="R581" s="114"/>
      <c r="S581" s="128"/>
    </row>
    <row r="582" spans="1:19" ht="16.5" customHeight="1">
      <c r="A582" s="398"/>
      <c r="B582" s="398"/>
      <c r="C582" s="317">
        <v>156</v>
      </c>
      <c r="D582" s="318"/>
      <c r="E582" s="159">
        <v>9</v>
      </c>
      <c r="F582" s="112">
        <v>9</v>
      </c>
      <c r="G582" s="112">
        <v>9</v>
      </c>
      <c r="H582" s="140"/>
      <c r="I582" s="141"/>
      <c r="J582" s="127"/>
      <c r="K582" s="114"/>
      <c r="L582" s="243"/>
      <c r="M582" s="114"/>
      <c r="N582" s="114"/>
      <c r="O582" s="114"/>
      <c r="P582" s="114"/>
      <c r="Q582" s="114"/>
      <c r="R582" s="114"/>
      <c r="S582" s="128"/>
    </row>
    <row r="583" spans="1:19" ht="16.5" customHeight="1">
      <c r="A583" s="398"/>
      <c r="B583" s="398"/>
      <c r="C583" s="317">
        <v>158</v>
      </c>
      <c r="D583" s="318"/>
      <c r="E583" s="159">
        <v>2</v>
      </c>
      <c r="F583" s="112">
        <v>2</v>
      </c>
      <c r="G583" s="112">
        <v>2</v>
      </c>
      <c r="H583" s="140"/>
      <c r="I583" s="141"/>
      <c r="J583" s="127"/>
      <c r="K583" s="114"/>
      <c r="L583" s="243"/>
      <c r="M583" s="114"/>
      <c r="N583" s="114"/>
      <c r="O583" s="114"/>
      <c r="P583" s="114"/>
      <c r="Q583" s="114"/>
      <c r="R583" s="114"/>
      <c r="S583" s="128"/>
    </row>
    <row r="584" spans="1:19" ht="16.5" customHeight="1">
      <c r="A584" s="398"/>
      <c r="B584" s="398"/>
      <c r="C584" s="317">
        <v>163</v>
      </c>
      <c r="D584" s="318"/>
      <c r="E584" s="159">
        <v>6</v>
      </c>
      <c r="F584" s="112">
        <v>6</v>
      </c>
      <c r="G584" s="112">
        <v>7</v>
      </c>
      <c r="H584" s="140"/>
      <c r="I584" s="141"/>
      <c r="J584" s="127"/>
      <c r="K584" s="114"/>
      <c r="L584" s="243"/>
      <c r="M584" s="114"/>
      <c r="N584" s="114"/>
      <c r="O584" s="114"/>
      <c r="P584" s="114"/>
      <c r="Q584" s="114"/>
      <c r="R584" s="114"/>
      <c r="S584" s="128"/>
    </row>
    <row r="585" spans="1:19" ht="16.5" customHeight="1">
      <c r="A585" s="398"/>
      <c r="B585" s="398"/>
      <c r="C585" s="317" t="s">
        <v>237</v>
      </c>
      <c r="D585" s="318"/>
      <c r="E585" s="159">
        <v>8</v>
      </c>
      <c r="F585" s="112">
        <v>8</v>
      </c>
      <c r="G585" s="112">
        <v>8</v>
      </c>
      <c r="H585" s="140"/>
      <c r="I585" s="141"/>
      <c r="J585" s="127"/>
      <c r="K585" s="114"/>
      <c r="L585" s="243"/>
      <c r="M585" s="114"/>
      <c r="N585" s="114"/>
      <c r="O585" s="114"/>
      <c r="P585" s="114"/>
      <c r="Q585" s="114"/>
      <c r="R585" s="114"/>
      <c r="S585" s="128"/>
    </row>
    <row r="586" spans="1:19" ht="16.5" customHeight="1">
      <c r="A586" s="398"/>
      <c r="B586" s="398"/>
      <c r="C586" s="317">
        <v>166</v>
      </c>
      <c r="D586" s="318"/>
      <c r="E586" s="159">
        <v>4</v>
      </c>
      <c r="F586" s="112">
        <v>4</v>
      </c>
      <c r="G586" s="112">
        <v>4</v>
      </c>
      <c r="H586" s="140"/>
      <c r="I586" s="141"/>
      <c r="J586" s="127"/>
      <c r="K586" s="114"/>
      <c r="L586" s="243"/>
      <c r="M586" s="114"/>
      <c r="N586" s="114"/>
      <c r="O586" s="114"/>
      <c r="P586" s="114"/>
      <c r="Q586" s="114"/>
      <c r="R586" s="114"/>
      <c r="S586" s="128"/>
    </row>
    <row r="587" spans="1:19" ht="16.5" customHeight="1" hidden="1">
      <c r="A587" s="398"/>
      <c r="B587" s="398"/>
      <c r="C587" s="317">
        <v>169</v>
      </c>
      <c r="D587" s="318"/>
      <c r="E587" s="159"/>
      <c r="F587" s="112"/>
      <c r="G587" s="112"/>
      <c r="H587" s="140"/>
      <c r="I587" s="141"/>
      <c r="J587" s="127"/>
      <c r="K587" s="114"/>
      <c r="L587" s="243"/>
      <c r="M587" s="114"/>
      <c r="N587" s="114"/>
      <c r="O587" s="114"/>
      <c r="P587" s="114"/>
      <c r="Q587" s="114"/>
      <c r="R587" s="114"/>
      <c r="S587" s="128"/>
    </row>
    <row r="588" spans="1:19" ht="16.5" customHeight="1">
      <c r="A588" s="398"/>
      <c r="B588" s="398"/>
      <c r="C588" s="317" t="s">
        <v>262</v>
      </c>
      <c r="D588" s="318"/>
      <c r="E588" s="159">
        <v>5</v>
      </c>
      <c r="F588" s="112">
        <v>5</v>
      </c>
      <c r="G588" s="112">
        <v>5</v>
      </c>
      <c r="H588" s="140"/>
      <c r="I588" s="141"/>
      <c r="J588" s="127"/>
      <c r="K588" s="114"/>
      <c r="L588" s="243"/>
      <c r="M588" s="114"/>
      <c r="N588" s="114"/>
      <c r="O588" s="114"/>
      <c r="P588" s="114"/>
      <c r="Q588" s="114"/>
      <c r="R588" s="114"/>
      <c r="S588" s="128"/>
    </row>
    <row r="589" spans="1:19" ht="16.5" customHeight="1">
      <c r="A589" s="398"/>
      <c r="B589" s="398"/>
      <c r="C589" s="317">
        <v>233</v>
      </c>
      <c r="D589" s="318"/>
      <c r="E589" s="159">
        <v>6</v>
      </c>
      <c r="F589" s="112">
        <v>6</v>
      </c>
      <c r="G589" s="112">
        <v>6</v>
      </c>
      <c r="H589" s="140"/>
      <c r="I589" s="141"/>
      <c r="J589" s="127"/>
      <c r="K589" s="114"/>
      <c r="L589" s="243"/>
      <c r="M589" s="114"/>
      <c r="N589" s="114"/>
      <c r="O589" s="114"/>
      <c r="P589" s="114"/>
      <c r="Q589" s="114"/>
      <c r="R589" s="114"/>
      <c r="S589" s="128"/>
    </row>
    <row r="590" spans="1:19" ht="16.5" customHeight="1">
      <c r="A590" s="398"/>
      <c r="B590" s="398"/>
      <c r="C590" s="317" t="s">
        <v>263</v>
      </c>
      <c r="D590" s="318"/>
      <c r="E590" s="159">
        <v>9</v>
      </c>
      <c r="F590" s="112">
        <v>9</v>
      </c>
      <c r="G590" s="112">
        <v>10</v>
      </c>
      <c r="H590" s="140"/>
      <c r="I590" s="141"/>
      <c r="J590" s="127"/>
      <c r="K590" s="114"/>
      <c r="L590" s="243"/>
      <c r="M590" s="114"/>
      <c r="N590" s="114"/>
      <c r="O590" s="114"/>
      <c r="P590" s="114"/>
      <c r="Q590" s="114"/>
      <c r="R590" s="114"/>
      <c r="S590" s="128"/>
    </row>
    <row r="591" spans="1:19" ht="16.5" customHeight="1" hidden="1">
      <c r="A591" s="398"/>
      <c r="B591" s="398"/>
      <c r="C591" s="317"/>
      <c r="D591" s="318"/>
      <c r="E591" s="159"/>
      <c r="F591" s="112"/>
      <c r="G591" s="112"/>
      <c r="H591" s="140"/>
      <c r="I591" s="141"/>
      <c r="J591" s="127"/>
      <c r="K591" s="114"/>
      <c r="L591" s="243"/>
      <c r="M591" s="114"/>
      <c r="N591" s="114"/>
      <c r="O591" s="114"/>
      <c r="P591" s="114"/>
      <c r="Q591" s="114"/>
      <c r="R591" s="114"/>
      <c r="S591" s="128"/>
    </row>
    <row r="592" spans="1:19" ht="16.5" customHeight="1" hidden="1">
      <c r="A592" s="398"/>
      <c r="B592" s="398"/>
      <c r="C592" s="317"/>
      <c r="D592" s="318"/>
      <c r="E592" s="159"/>
      <c r="F592" s="112"/>
      <c r="G592" s="112"/>
      <c r="H592" s="140"/>
      <c r="I592" s="141"/>
      <c r="J592" s="127"/>
      <c r="K592" s="114"/>
      <c r="L592" s="243"/>
      <c r="M592" s="114"/>
      <c r="N592" s="114"/>
      <c r="O592" s="114"/>
      <c r="P592" s="114"/>
      <c r="Q592" s="114"/>
      <c r="R592" s="114"/>
      <c r="S592" s="128"/>
    </row>
    <row r="593" spans="1:19" ht="16.5" customHeight="1" hidden="1">
      <c r="A593" s="398"/>
      <c r="B593" s="398"/>
      <c r="C593" s="317"/>
      <c r="D593" s="318"/>
      <c r="E593" s="159"/>
      <c r="F593" s="112"/>
      <c r="G593" s="112"/>
      <c r="H593" s="140"/>
      <c r="I593" s="141"/>
      <c r="J593" s="127"/>
      <c r="K593" s="114"/>
      <c r="L593" s="243"/>
      <c r="M593" s="114"/>
      <c r="N593" s="114"/>
      <c r="O593" s="114"/>
      <c r="P593" s="114"/>
      <c r="Q593" s="114"/>
      <c r="R593" s="114"/>
      <c r="S593" s="128"/>
    </row>
    <row r="594" spans="1:19" ht="16.5" customHeight="1" hidden="1">
      <c r="A594" s="398"/>
      <c r="B594" s="398"/>
      <c r="C594" s="317"/>
      <c r="D594" s="318"/>
      <c r="E594" s="159"/>
      <c r="F594" s="112"/>
      <c r="G594" s="112"/>
      <c r="H594" s="140"/>
      <c r="I594" s="141"/>
      <c r="J594" s="127"/>
      <c r="K594" s="114"/>
      <c r="L594" s="243"/>
      <c r="M594" s="114"/>
      <c r="N594" s="114"/>
      <c r="O594" s="114"/>
      <c r="P594" s="114"/>
      <c r="Q594" s="114"/>
      <c r="R594" s="114"/>
      <c r="S594" s="128"/>
    </row>
    <row r="595" spans="1:19" ht="16.5" customHeight="1" hidden="1">
      <c r="A595" s="398"/>
      <c r="B595" s="398"/>
      <c r="C595" s="317"/>
      <c r="D595" s="318"/>
      <c r="E595" s="159"/>
      <c r="F595" s="112"/>
      <c r="G595" s="112"/>
      <c r="H595" s="140"/>
      <c r="I595" s="141"/>
      <c r="J595" s="127"/>
      <c r="K595" s="114"/>
      <c r="L595" s="243"/>
      <c r="M595" s="114"/>
      <c r="N595" s="114"/>
      <c r="O595" s="114"/>
      <c r="P595" s="114"/>
      <c r="Q595" s="114"/>
      <c r="R595" s="114"/>
      <c r="S595" s="128"/>
    </row>
    <row r="596" spans="1:19" ht="16.5" customHeight="1" hidden="1">
      <c r="A596" s="398"/>
      <c r="B596" s="398"/>
      <c r="C596" s="317"/>
      <c r="D596" s="318"/>
      <c r="E596" s="159"/>
      <c r="F596" s="112"/>
      <c r="G596" s="112"/>
      <c r="H596" s="140"/>
      <c r="I596" s="141"/>
      <c r="J596" s="127"/>
      <c r="K596" s="114"/>
      <c r="L596" s="243"/>
      <c r="M596" s="114"/>
      <c r="N596" s="114"/>
      <c r="O596" s="114"/>
      <c r="P596" s="114"/>
      <c r="Q596" s="114"/>
      <c r="R596" s="114"/>
      <c r="S596" s="128"/>
    </row>
    <row r="597" spans="1:19" ht="16.5" customHeight="1" hidden="1">
      <c r="A597" s="398"/>
      <c r="B597" s="398"/>
      <c r="C597" s="317"/>
      <c r="D597" s="318"/>
      <c r="E597" s="159"/>
      <c r="F597" s="112"/>
      <c r="G597" s="112"/>
      <c r="H597" s="140"/>
      <c r="I597" s="141"/>
      <c r="J597" s="127"/>
      <c r="K597" s="114"/>
      <c r="L597" s="243"/>
      <c r="M597" s="114"/>
      <c r="N597" s="114"/>
      <c r="O597" s="114"/>
      <c r="P597" s="114"/>
      <c r="Q597" s="114"/>
      <c r="R597" s="114"/>
      <c r="S597" s="128"/>
    </row>
    <row r="598" spans="1:19" ht="16.5" customHeight="1" hidden="1">
      <c r="A598" s="398"/>
      <c r="B598" s="398"/>
      <c r="C598" s="317"/>
      <c r="D598" s="318"/>
      <c r="E598" s="159"/>
      <c r="F598" s="112"/>
      <c r="G598" s="112"/>
      <c r="H598" s="140"/>
      <c r="I598" s="141"/>
      <c r="J598" s="127"/>
      <c r="K598" s="114"/>
      <c r="L598" s="243"/>
      <c r="M598" s="114"/>
      <c r="N598" s="114"/>
      <c r="O598" s="114"/>
      <c r="P598" s="114"/>
      <c r="Q598" s="114"/>
      <c r="R598" s="114"/>
      <c r="S598" s="128"/>
    </row>
    <row r="599" spans="1:19" ht="16.5" customHeight="1" hidden="1">
      <c r="A599" s="398"/>
      <c r="B599" s="398"/>
      <c r="C599" s="317"/>
      <c r="D599" s="318"/>
      <c r="E599" s="159"/>
      <c r="F599" s="112"/>
      <c r="G599" s="112"/>
      <c r="H599" s="140"/>
      <c r="I599" s="122"/>
      <c r="J599" s="127"/>
      <c r="K599" s="114"/>
      <c r="L599" s="243"/>
      <c r="M599" s="114"/>
      <c r="N599" s="114"/>
      <c r="O599" s="114"/>
      <c r="P599" s="114"/>
      <c r="Q599" s="114"/>
      <c r="R599" s="114"/>
      <c r="S599" s="128"/>
    </row>
    <row r="600" spans="1:19" ht="16.5" customHeight="1" thickBot="1">
      <c r="A600" s="398"/>
      <c r="B600" s="398"/>
      <c r="C600" s="320"/>
      <c r="D600" s="321"/>
      <c r="E600" s="185"/>
      <c r="F600" s="146"/>
      <c r="G600" s="146"/>
      <c r="H600" s="147"/>
      <c r="I600" s="122"/>
      <c r="J600" s="127"/>
      <c r="K600" s="114"/>
      <c r="L600" s="243"/>
      <c r="M600" s="114"/>
      <c r="N600" s="114"/>
      <c r="O600" s="114"/>
      <c r="P600" s="114"/>
      <c r="Q600" s="114"/>
      <c r="R600" s="114"/>
      <c r="S600" s="128"/>
    </row>
    <row r="601" spans="1:19" ht="16.5" customHeight="1">
      <c r="A601" s="398"/>
      <c r="B601" s="396" t="s">
        <v>9</v>
      </c>
      <c r="C601" s="123"/>
      <c r="D601" s="124" t="s">
        <v>12</v>
      </c>
      <c r="E601" s="548">
        <f>SUM(E577:E600)</f>
        <v>89</v>
      </c>
      <c r="F601" s="216">
        <f>SUM(F577:F600)</f>
        <v>95</v>
      </c>
      <c r="G601" s="216">
        <f>SUM(G577:G600)+G617</f>
        <v>100</v>
      </c>
      <c r="H601" s="217">
        <f>SUM(H577:H600)</f>
        <v>2</v>
      </c>
      <c r="I601" s="113"/>
      <c r="J601" s="127"/>
      <c r="K601" s="114"/>
      <c r="L601" s="243"/>
      <c r="M601" s="114"/>
      <c r="N601" s="114"/>
      <c r="O601" s="114"/>
      <c r="P601" s="114"/>
      <c r="Q601" s="114"/>
      <c r="R601" s="114"/>
      <c r="S601" s="128"/>
    </row>
    <row r="602" spans="1:19" ht="16.5" customHeight="1" thickBot="1">
      <c r="A602" s="398"/>
      <c r="B602" s="396" t="s">
        <v>10</v>
      </c>
      <c r="C602" s="123"/>
      <c r="D602" s="138"/>
      <c r="E602" s="1085">
        <f>E603-E601</f>
        <v>119</v>
      </c>
      <c r="F602" s="146">
        <f>F603-F601</f>
        <v>113</v>
      </c>
      <c r="G602" s="145">
        <f>G603-G601</f>
        <v>108</v>
      </c>
      <c r="H602" s="147"/>
      <c r="I602" s="114"/>
      <c r="J602" s="127"/>
      <c r="K602" s="114"/>
      <c r="L602" s="243"/>
      <c r="M602" s="114"/>
      <c r="N602" s="114"/>
      <c r="O602" s="114"/>
      <c r="P602" s="114"/>
      <c r="Q602" s="114"/>
      <c r="R602" s="114"/>
      <c r="S602" s="128"/>
    </row>
    <row r="603" spans="1:19" ht="16.5" customHeight="1" thickBot="1">
      <c r="A603" s="398"/>
      <c r="B603" s="396" t="s">
        <v>11</v>
      </c>
      <c r="C603" s="123"/>
      <c r="D603" s="124"/>
      <c r="E603" s="129">
        <v>208</v>
      </c>
      <c r="F603" s="130">
        <v>208</v>
      </c>
      <c r="G603" s="130">
        <v>208</v>
      </c>
      <c r="H603" s="131"/>
      <c r="I603" s="130"/>
      <c r="J603" s="127"/>
      <c r="K603" s="124"/>
      <c r="L603" s="243"/>
      <c r="M603" s="583"/>
      <c r="N603" s="124"/>
      <c r="O603" s="583"/>
      <c r="P603" s="124"/>
      <c r="Q603" s="114"/>
      <c r="R603" s="114"/>
      <c r="S603" s="128"/>
    </row>
    <row r="604" spans="1:19" ht="16.5" customHeight="1" thickBot="1">
      <c r="A604" s="398"/>
      <c r="B604" s="396" t="s">
        <v>26</v>
      </c>
      <c r="C604" s="177"/>
      <c r="D604" s="114"/>
      <c r="E604" s="114"/>
      <c r="F604" s="114"/>
      <c r="G604" s="114"/>
      <c r="H604" s="114"/>
      <c r="I604" s="114"/>
      <c r="J604" s="568"/>
      <c r="K604" s="539"/>
      <c r="L604" s="440"/>
      <c r="M604" s="588"/>
      <c r="N604" s="539"/>
      <c r="O604" s="588"/>
      <c r="P604" s="539"/>
      <c r="Q604" s="539"/>
      <c r="R604" s="539"/>
      <c r="S604" s="542"/>
    </row>
    <row r="605" spans="1:19" ht="16.5" customHeight="1">
      <c r="A605" s="398"/>
      <c r="B605" s="398"/>
      <c r="C605" s="177"/>
      <c r="D605" s="114"/>
      <c r="E605" s="114"/>
      <c r="F605" s="114"/>
      <c r="G605" s="114"/>
      <c r="H605" s="114"/>
      <c r="I605" s="114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</row>
    <row r="606" spans="1:19" ht="16.5" customHeight="1">
      <c r="A606" s="398"/>
      <c r="B606" s="396"/>
      <c r="C606" s="177"/>
      <c r="D606" s="114"/>
      <c r="E606" s="114"/>
      <c r="F606" s="114"/>
      <c r="G606" s="114"/>
      <c r="H606" s="114"/>
      <c r="I606" s="114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</row>
    <row r="607" spans="1:19" ht="16.5" customHeight="1" thickBot="1">
      <c r="A607" s="398"/>
      <c r="B607" s="396" t="s">
        <v>326</v>
      </c>
      <c r="C607" s="177"/>
      <c r="D607" s="114"/>
      <c r="E607" s="114"/>
      <c r="F607" s="114"/>
      <c r="G607" s="114"/>
      <c r="H607" s="114"/>
      <c r="I607" s="114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</row>
    <row r="608" spans="1:19" ht="16.5" customHeight="1" thickBot="1">
      <c r="A608" s="398"/>
      <c r="B608" s="396"/>
      <c r="C608" s="1264" t="s">
        <v>228</v>
      </c>
      <c r="D608" s="1265"/>
      <c r="E608" s="1265"/>
      <c r="F608" s="1265"/>
      <c r="G608" s="1265"/>
      <c r="H608" s="1265"/>
      <c r="I608" s="1265"/>
      <c r="J608" s="1265"/>
      <c r="K608" s="1265"/>
      <c r="L608" s="1265"/>
      <c r="M608" s="1265"/>
      <c r="N608" s="1265"/>
      <c r="O608" s="1265"/>
      <c r="P608" s="1265"/>
      <c r="Q608" s="1265"/>
      <c r="R608" s="1265"/>
      <c r="S608" s="1266"/>
    </row>
    <row r="609" spans="1:19" ht="16.5" customHeight="1" hidden="1" thickBot="1">
      <c r="A609" s="398"/>
      <c r="B609" s="400"/>
      <c r="C609" s="1273" t="s">
        <v>107</v>
      </c>
      <c r="D609" s="1274"/>
      <c r="E609" s="1274"/>
      <c r="F609" s="1274"/>
      <c r="G609" s="1274"/>
      <c r="H609" s="1274"/>
      <c r="I609" s="1274"/>
      <c r="J609" s="1274"/>
      <c r="K609" s="1274"/>
      <c r="L609" s="1274"/>
      <c r="M609" s="1274"/>
      <c r="N609" s="1274"/>
      <c r="O609" s="1274"/>
      <c r="P609" s="1274"/>
      <c r="Q609" s="1274"/>
      <c r="R609" s="1274"/>
      <c r="S609" s="1275"/>
    </row>
    <row r="610" spans="1:19" ht="15.75" hidden="1" thickBot="1">
      <c r="A610" s="398"/>
      <c r="B610" s="155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</row>
    <row r="611" spans="1:19" ht="15.75" thickBot="1">
      <c r="A611" s="398"/>
      <c r="B611" s="403"/>
      <c r="C611" s="533"/>
      <c r="D611" s="118"/>
      <c r="E611" s="1258" t="s">
        <v>3</v>
      </c>
      <c r="F611" s="1259"/>
      <c r="G611" s="1259"/>
      <c r="H611" s="1260"/>
      <c r="I611" s="113"/>
      <c r="J611" s="1261"/>
      <c r="K611" s="1262"/>
      <c r="L611" s="1262"/>
      <c r="M611" s="1262"/>
      <c r="N611" s="1262"/>
      <c r="O611" s="1262"/>
      <c r="P611" s="1262"/>
      <c r="Q611" s="1262"/>
      <c r="R611" s="1262"/>
      <c r="S611" s="1263"/>
    </row>
    <row r="612" spans="1:19" ht="15.75" thickBot="1">
      <c r="A612" s="398"/>
      <c r="B612" s="396"/>
      <c r="C612" s="558" t="s">
        <v>4</v>
      </c>
      <c r="D612" s="167"/>
      <c r="E612" s="192" t="s">
        <v>5</v>
      </c>
      <c r="F612" s="193" t="s">
        <v>6</v>
      </c>
      <c r="G612" s="193" t="s">
        <v>7</v>
      </c>
      <c r="H612" s="194" t="s">
        <v>8</v>
      </c>
      <c r="I612" s="536"/>
      <c r="J612" s="546"/>
      <c r="K612" s="547"/>
      <c r="L612" s="448"/>
      <c r="M612" s="547"/>
      <c r="N612" s="547"/>
      <c r="O612" s="547"/>
      <c r="P612" s="547"/>
      <c r="Q612" s="547"/>
      <c r="R612" s="547"/>
      <c r="S612" s="537"/>
    </row>
    <row r="613" spans="1:19" ht="15">
      <c r="A613" s="398"/>
      <c r="B613" s="398"/>
      <c r="C613" s="183">
        <v>163</v>
      </c>
      <c r="D613" s="143" t="s">
        <v>12</v>
      </c>
      <c r="E613" s="159">
        <v>0</v>
      </c>
      <c r="F613" s="112">
        <v>0</v>
      </c>
      <c r="G613" s="112">
        <v>2</v>
      </c>
      <c r="H613" s="140">
        <v>0</v>
      </c>
      <c r="I613" s="172"/>
      <c r="J613" s="549"/>
      <c r="K613" s="124"/>
      <c r="L613" s="124"/>
      <c r="M613" s="124"/>
      <c r="N613" s="124"/>
      <c r="O613" s="124"/>
      <c r="P613" s="124"/>
      <c r="Q613" s="124"/>
      <c r="R613" s="124"/>
      <c r="S613" s="538"/>
    </row>
    <row r="614" spans="1:19" ht="15" hidden="1">
      <c r="A614" s="398"/>
      <c r="B614" s="398"/>
      <c r="C614" s="195">
        <v>653</v>
      </c>
      <c r="D614" s="144" t="s">
        <v>230</v>
      </c>
      <c r="E614" s="196">
        <v>0</v>
      </c>
      <c r="F614" s="197">
        <v>0</v>
      </c>
      <c r="G614" s="197"/>
      <c r="H614" s="198">
        <v>0</v>
      </c>
      <c r="I614" s="114"/>
      <c r="J614" s="549"/>
      <c r="K614" s="124"/>
      <c r="L614" s="124"/>
      <c r="M614" s="124"/>
      <c r="N614" s="124"/>
      <c r="O614" s="124"/>
      <c r="P614" s="124"/>
      <c r="Q614" s="124"/>
      <c r="R614" s="124"/>
      <c r="S614" s="538"/>
    </row>
    <row r="615" spans="1:19" ht="15.75" hidden="1" thickBot="1">
      <c r="A615" s="398"/>
      <c r="B615" s="398"/>
      <c r="C615" s="184" t="s">
        <v>238</v>
      </c>
      <c r="D615" s="150" t="s">
        <v>232</v>
      </c>
      <c r="E615" s="185">
        <v>0</v>
      </c>
      <c r="F615" s="146">
        <v>0</v>
      </c>
      <c r="G615" s="146"/>
      <c r="H615" s="147">
        <v>0</v>
      </c>
      <c r="I615" s="121"/>
      <c r="J615" s="549"/>
      <c r="K615" s="124"/>
      <c r="L615" s="124"/>
      <c r="M615" s="124"/>
      <c r="N615" s="124"/>
      <c r="O615" s="124"/>
      <c r="P615" s="124"/>
      <c r="Q615" s="124"/>
      <c r="R615" s="124"/>
      <c r="S615" s="538"/>
    </row>
    <row r="616" spans="1:19" ht="15" hidden="1">
      <c r="A616" s="398" t="s">
        <v>47</v>
      </c>
      <c r="B616" s="398"/>
      <c r="C616" s="177"/>
      <c r="D616" s="114"/>
      <c r="E616" s="125"/>
      <c r="F616" s="113"/>
      <c r="G616" s="113"/>
      <c r="H616" s="126"/>
      <c r="I616" s="113"/>
      <c r="J616" s="127"/>
      <c r="K616" s="114"/>
      <c r="L616" s="114"/>
      <c r="M616" s="114"/>
      <c r="N616" s="114"/>
      <c r="O616" s="114"/>
      <c r="P616" s="114"/>
      <c r="Q616" s="114"/>
      <c r="R616" s="114"/>
      <c r="S616" s="128"/>
    </row>
    <row r="617" spans="1:19" ht="15.75" thickBot="1">
      <c r="A617" s="398"/>
      <c r="B617" s="186" t="s">
        <v>11</v>
      </c>
      <c r="C617" s="177"/>
      <c r="D617" s="114"/>
      <c r="E617" s="129">
        <f>SUM(E613:E615)</f>
        <v>0</v>
      </c>
      <c r="F617" s="130">
        <f>SUM(F613:F615)</f>
        <v>0</v>
      </c>
      <c r="G617" s="130">
        <f>SUM(G613:G615)</f>
        <v>2</v>
      </c>
      <c r="H617" s="131">
        <v>0</v>
      </c>
      <c r="I617" s="130"/>
      <c r="J617" s="127"/>
      <c r="K617" s="114"/>
      <c r="L617" s="114"/>
      <c r="M617" s="114"/>
      <c r="N617" s="114"/>
      <c r="O617" s="114"/>
      <c r="P617" s="114"/>
      <c r="Q617" s="114"/>
      <c r="R617" s="114"/>
      <c r="S617" s="128"/>
    </row>
    <row r="618" spans="1:19" ht="15.75" thickBot="1">
      <c r="A618" s="398"/>
      <c r="B618" s="186"/>
      <c r="C618" s="177"/>
      <c r="D618" s="114"/>
      <c r="E618" s="114"/>
      <c r="F618" s="114"/>
      <c r="G618" s="114"/>
      <c r="H618" s="114"/>
      <c r="I618" s="114"/>
      <c r="J618" s="129"/>
      <c r="K618" s="130"/>
      <c r="L618" s="130"/>
      <c r="M618" s="130"/>
      <c r="N618" s="130"/>
      <c r="O618" s="130"/>
      <c r="P618" s="130"/>
      <c r="Q618" s="130"/>
      <c r="R618" s="130"/>
      <c r="S618" s="131"/>
    </row>
    <row r="619" spans="1:19" ht="15.75" thickBot="1">
      <c r="A619" s="398"/>
      <c r="B619" s="404" t="s">
        <v>327</v>
      </c>
      <c r="C619" s="177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</row>
    <row r="620" spans="1:19" ht="15.75" hidden="1" thickBot="1">
      <c r="A620" s="398"/>
      <c r="B620" s="398"/>
      <c r="C620" s="123"/>
      <c r="D620" s="124"/>
      <c r="E620" s="114"/>
      <c r="F620" s="114"/>
      <c r="G620" s="114"/>
      <c r="H620" s="114"/>
      <c r="I620" s="114"/>
      <c r="J620" s="581"/>
      <c r="K620" s="581"/>
      <c r="L620" s="581"/>
      <c r="M620" s="581"/>
      <c r="N620" s="581"/>
      <c r="O620" s="581"/>
      <c r="P620" s="581"/>
      <c r="Q620" s="581"/>
      <c r="R620" s="581"/>
      <c r="S620" s="581"/>
    </row>
    <row r="621" spans="1:19" ht="15.75" thickBot="1">
      <c r="A621" s="398"/>
      <c r="B621" s="406"/>
      <c r="C621" s="533"/>
      <c r="D621" s="117"/>
      <c r="E621" s="1258" t="s">
        <v>3</v>
      </c>
      <c r="F621" s="1259"/>
      <c r="G621" s="1259"/>
      <c r="H621" s="1260"/>
      <c r="I621" s="113"/>
      <c r="J621" s="1261"/>
      <c r="K621" s="1262"/>
      <c r="L621" s="1262"/>
      <c r="M621" s="1262"/>
      <c r="N621" s="1262"/>
      <c r="O621" s="1262"/>
      <c r="P621" s="1262"/>
      <c r="Q621" s="1262"/>
      <c r="R621" s="1262"/>
      <c r="S621" s="1263"/>
    </row>
    <row r="622" spans="1:19" ht="15.75" thickBot="1">
      <c r="A622" s="398"/>
      <c r="B622" s="404"/>
      <c r="C622" s="558" t="s">
        <v>4</v>
      </c>
      <c r="D622" s="215"/>
      <c r="E622" s="192" t="s">
        <v>5</v>
      </c>
      <c r="F622" s="193" t="s">
        <v>6</v>
      </c>
      <c r="G622" s="193" t="s">
        <v>7</v>
      </c>
      <c r="H622" s="194" t="s">
        <v>8</v>
      </c>
      <c r="I622" s="536"/>
      <c r="J622" s="546"/>
      <c r="K622" s="547"/>
      <c r="L622" s="448"/>
      <c r="M622" s="547"/>
      <c r="N622" s="547"/>
      <c r="O622" s="547"/>
      <c r="P622" s="547"/>
      <c r="Q622" s="547"/>
      <c r="R622" s="547"/>
      <c r="S622" s="537"/>
    </row>
    <row r="623" spans="1:19" ht="15" hidden="1">
      <c r="A623" s="398"/>
      <c r="B623" s="405"/>
      <c r="C623" s="589">
        <v>750</v>
      </c>
      <c r="D623" s="113"/>
      <c r="E623" s="156">
        <v>0</v>
      </c>
      <c r="F623" s="157">
        <v>0</v>
      </c>
      <c r="G623" s="157">
        <v>0</v>
      </c>
      <c r="H623" s="158">
        <v>0</v>
      </c>
      <c r="I623" s="391"/>
      <c r="J623" s="549"/>
      <c r="K623" s="124"/>
      <c r="L623" s="124"/>
      <c r="M623" s="124"/>
      <c r="N623" s="124"/>
      <c r="O623" s="124"/>
      <c r="P623" s="124"/>
      <c r="Q623" s="124"/>
      <c r="R623" s="124"/>
      <c r="S623" s="538"/>
    </row>
    <row r="624" spans="1:19" ht="15.75" thickBot="1">
      <c r="A624" s="398"/>
      <c r="B624" s="405"/>
      <c r="C624" s="184">
        <v>761</v>
      </c>
      <c r="D624" s="121"/>
      <c r="E624" s="185">
        <v>8</v>
      </c>
      <c r="F624" s="146">
        <v>9</v>
      </c>
      <c r="G624" s="146">
        <v>9</v>
      </c>
      <c r="H624" s="147">
        <v>0</v>
      </c>
      <c r="I624" s="114"/>
      <c r="J624" s="549"/>
      <c r="K624" s="124"/>
      <c r="L624" s="124"/>
      <c r="M624" s="124"/>
      <c r="N624" s="124"/>
      <c r="O624" s="124"/>
      <c r="P624" s="124"/>
      <c r="Q624" s="124"/>
      <c r="R624" s="124"/>
      <c r="S624" s="538"/>
    </row>
    <row r="625" spans="1:19" ht="15">
      <c r="A625" s="398"/>
      <c r="B625" s="554" t="s">
        <v>9</v>
      </c>
      <c r="C625" s="177"/>
      <c r="D625" s="114"/>
      <c r="E625" s="156">
        <v>8</v>
      </c>
      <c r="F625" s="157">
        <v>9</v>
      </c>
      <c r="G625" s="157">
        <v>9</v>
      </c>
      <c r="H625" s="158">
        <v>0</v>
      </c>
      <c r="I625" s="114"/>
      <c r="J625" s="549"/>
      <c r="K625" s="124"/>
      <c r="L625" s="124"/>
      <c r="M625" s="124"/>
      <c r="N625" s="124"/>
      <c r="O625" s="124"/>
      <c r="P625" s="124"/>
      <c r="Q625" s="124"/>
      <c r="R625" s="124"/>
      <c r="S625" s="538"/>
    </row>
    <row r="626" spans="1:19" ht="15.75" thickBot="1">
      <c r="A626" s="398"/>
      <c r="B626" s="151" t="s">
        <v>10</v>
      </c>
      <c r="C626" s="136"/>
      <c r="D626" s="124"/>
      <c r="E626" s="196">
        <f>E627-E625</f>
        <v>25</v>
      </c>
      <c r="F626" s="197">
        <f>F627-F625</f>
        <v>24</v>
      </c>
      <c r="G626" s="197">
        <f>G627-G625</f>
        <v>24</v>
      </c>
      <c r="H626" s="198">
        <v>0</v>
      </c>
      <c r="I626" s="114"/>
      <c r="J626" s="127"/>
      <c r="K626" s="114"/>
      <c r="L626" s="114"/>
      <c r="M626" s="114"/>
      <c r="N626" s="114"/>
      <c r="O626" s="114"/>
      <c r="P626" s="114"/>
      <c r="Q626" s="114"/>
      <c r="R626" s="114"/>
      <c r="S626" s="128"/>
    </row>
    <row r="627" spans="1:19" ht="15.75" thickBot="1">
      <c r="A627" s="398"/>
      <c r="B627" s="151" t="s">
        <v>11</v>
      </c>
      <c r="C627" s="136"/>
      <c r="D627" s="124"/>
      <c r="E627" s="213">
        <v>33</v>
      </c>
      <c r="F627" s="119">
        <v>33</v>
      </c>
      <c r="G627" s="119">
        <v>33</v>
      </c>
      <c r="H627" s="214"/>
      <c r="I627" s="130"/>
      <c r="J627" s="127"/>
      <c r="K627" s="114"/>
      <c r="L627" s="114"/>
      <c r="M627" s="114"/>
      <c r="N627" s="114"/>
      <c r="O627" s="114"/>
      <c r="P627" s="114"/>
      <c r="Q627" s="114"/>
      <c r="R627" s="114"/>
      <c r="S627" s="128"/>
    </row>
    <row r="628" spans="1:19" ht="15.75" thickBot="1">
      <c r="A628" s="398"/>
      <c r="B628" s="406"/>
      <c r="C628" s="123"/>
      <c r="D628" s="124"/>
      <c r="E628" s="114"/>
      <c r="F628" s="114"/>
      <c r="G628" s="114"/>
      <c r="H628" s="114"/>
      <c r="I628" s="114"/>
      <c r="J628" s="551"/>
      <c r="K628" s="552"/>
      <c r="L628" s="552"/>
      <c r="M628" s="552"/>
      <c r="N628" s="552"/>
      <c r="O628" s="552"/>
      <c r="P628" s="552"/>
      <c r="Q628" s="541"/>
      <c r="R628" s="541"/>
      <c r="S628" s="542"/>
    </row>
    <row r="629" spans="1:19" ht="15.75" thickBot="1">
      <c r="A629" s="398"/>
      <c r="B629" s="554" t="s">
        <v>328</v>
      </c>
      <c r="C629" s="123"/>
      <c r="D629" s="124"/>
      <c r="E629" s="114"/>
      <c r="F629" s="114"/>
      <c r="G629" s="114"/>
      <c r="H629" s="114"/>
      <c r="I629" s="114"/>
      <c r="J629" s="210"/>
      <c r="K629" s="581"/>
      <c r="L629" s="581"/>
      <c r="M629" s="581"/>
      <c r="N629" s="581"/>
      <c r="O629" s="581"/>
      <c r="P629" s="581"/>
      <c r="Q629" s="581"/>
      <c r="R629" s="581"/>
      <c r="S629" s="585"/>
    </row>
    <row r="630" spans="1:19" ht="15.75" thickBot="1">
      <c r="A630" s="398"/>
      <c r="B630" s="406"/>
      <c r="C630" s="46"/>
      <c r="D630" s="46"/>
      <c r="E630" s="1264" t="s">
        <v>147</v>
      </c>
      <c r="F630" s="1265"/>
      <c r="G630" s="1265"/>
      <c r="H630" s="1266"/>
      <c r="I630" s="113"/>
      <c r="J630" s="1261"/>
      <c r="K630" s="1262"/>
      <c r="L630" s="1262"/>
      <c r="M630" s="1262"/>
      <c r="N630" s="1262"/>
      <c r="O630" s="1262"/>
      <c r="P630" s="1262"/>
      <c r="Q630" s="1262"/>
      <c r="R630" s="1262"/>
      <c r="S630" s="1263"/>
    </row>
    <row r="631" spans="1:19" ht="15.75" thickBot="1">
      <c r="A631" s="398"/>
      <c r="B631" s="404"/>
      <c r="C631" s="151"/>
      <c r="D631" s="154"/>
      <c r="E631" s="192" t="s">
        <v>5</v>
      </c>
      <c r="F631" s="193" t="s">
        <v>13</v>
      </c>
      <c r="G631" s="193" t="s">
        <v>7</v>
      </c>
      <c r="H631" s="283" t="s">
        <v>8</v>
      </c>
      <c r="I631" s="155" t="s">
        <v>125</v>
      </c>
      <c r="J631" s="546"/>
      <c r="K631" s="547"/>
      <c r="L631" s="448"/>
      <c r="M631" s="547"/>
      <c r="N631" s="547"/>
      <c r="O631" s="547"/>
      <c r="P631" s="547"/>
      <c r="Q631" s="547"/>
      <c r="R631" s="547"/>
      <c r="S631" s="537"/>
    </row>
    <row r="632" spans="1:19" ht="15">
      <c r="A632" s="398"/>
      <c r="B632" s="554" t="s">
        <v>9</v>
      </c>
      <c r="C632" s="406"/>
      <c r="D632" s="124"/>
      <c r="E632" s="156">
        <f>E601+E625</f>
        <v>97</v>
      </c>
      <c r="F632" s="157">
        <f>F601+F625</f>
        <v>104</v>
      </c>
      <c r="G632" s="157">
        <f>G601+G625</f>
        <v>109</v>
      </c>
      <c r="H632" s="158">
        <v>2</v>
      </c>
      <c r="I632" s="391"/>
      <c r="J632" s="127"/>
      <c r="K632" s="114"/>
      <c r="L632" s="114"/>
      <c r="M632" s="114"/>
      <c r="N632" s="114"/>
      <c r="O632" s="114"/>
      <c r="P632" s="114"/>
      <c r="Q632" s="114"/>
      <c r="R632" s="114"/>
      <c r="S632" s="128"/>
    </row>
    <row r="633" spans="1:19" ht="15.75" thickBot="1">
      <c r="A633" s="398"/>
      <c r="B633" s="151" t="s">
        <v>10</v>
      </c>
      <c r="C633" s="136"/>
      <c r="D633" s="124"/>
      <c r="E633" s="185">
        <f>E634-E632</f>
        <v>144</v>
      </c>
      <c r="F633" s="146">
        <f>F634-F632</f>
        <v>137</v>
      </c>
      <c r="G633" s="146">
        <f>G634-G632</f>
        <v>132</v>
      </c>
      <c r="H633" s="147"/>
      <c r="I633" s="141"/>
      <c r="J633" s="127"/>
      <c r="K633" s="124"/>
      <c r="L633" s="124"/>
      <c r="M633" s="124"/>
      <c r="N633" s="124"/>
      <c r="O633" s="124"/>
      <c r="P633" s="582"/>
      <c r="Q633" s="124"/>
      <c r="R633" s="582"/>
      <c r="S633" s="550"/>
    </row>
    <row r="634" spans="1:19" ht="15.75" thickBot="1">
      <c r="A634" s="398"/>
      <c r="B634" s="151" t="s">
        <v>11</v>
      </c>
      <c r="C634" s="136"/>
      <c r="D634" s="124"/>
      <c r="E634" s="129">
        <f>E603+E627</f>
        <v>241</v>
      </c>
      <c r="F634" s="130">
        <f>F603+F627</f>
        <v>241</v>
      </c>
      <c r="G634" s="130">
        <f>G603+G627</f>
        <v>241</v>
      </c>
      <c r="H634" s="131">
        <v>0</v>
      </c>
      <c r="I634" s="130"/>
      <c r="J634" s="127"/>
      <c r="K634" s="124"/>
      <c r="L634" s="124"/>
      <c r="M634" s="124"/>
      <c r="N634" s="124"/>
      <c r="O634" s="124"/>
      <c r="P634" s="114"/>
      <c r="Q634" s="114"/>
      <c r="R634" s="114"/>
      <c r="S634" s="128"/>
    </row>
    <row r="635" spans="1:19" ht="15.75" thickBot="1">
      <c r="A635" s="398"/>
      <c r="B635" s="404" t="s">
        <v>26</v>
      </c>
      <c r="C635" s="132"/>
      <c r="D635" s="133"/>
      <c r="E635" s="134"/>
      <c r="F635" s="134"/>
      <c r="G635" s="160"/>
      <c r="H635" s="160"/>
      <c r="I635" s="160"/>
      <c r="J635" s="568"/>
      <c r="K635" s="539"/>
      <c r="L635" s="539"/>
      <c r="M635" s="539"/>
      <c r="N635" s="539"/>
      <c r="O635" s="539"/>
      <c r="P635" s="539"/>
      <c r="Q635" s="539"/>
      <c r="R635" s="539"/>
      <c r="S635" s="553"/>
    </row>
    <row r="636" spans="1:19" ht="15">
      <c r="A636" s="398"/>
      <c r="B636" s="186"/>
      <c r="C636" s="177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</row>
    <row r="637" spans="1:19" ht="15">
      <c r="A637" s="398"/>
      <c r="B637" s="186"/>
      <c r="C637" s="177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</row>
    <row r="638" spans="1:19" ht="15">
      <c r="A638" s="398"/>
      <c r="B638" s="186"/>
      <c r="C638" s="177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</row>
    <row r="639" spans="1:19" ht="15">
      <c r="A639" s="398"/>
      <c r="B639" s="186"/>
      <c r="C639" s="177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</row>
    <row r="640" spans="1:19" ht="15" hidden="1">
      <c r="A640" s="398"/>
      <c r="B640" s="177" t="s">
        <v>360</v>
      </c>
      <c r="C640" s="177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</row>
    <row r="641" spans="1:19" ht="15" hidden="1">
      <c r="A641" s="398"/>
      <c r="B641" s="177" t="s">
        <v>353</v>
      </c>
      <c r="C641" s="177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</row>
    <row r="642" spans="1:19" ht="15">
      <c r="A642" s="398"/>
      <c r="B642" s="398" t="s">
        <v>361</v>
      </c>
      <c r="C642" s="164"/>
      <c r="D642" s="138"/>
      <c r="E642" s="138"/>
      <c r="F642" s="138"/>
      <c r="G642" s="138" t="s">
        <v>47</v>
      </c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</row>
    <row r="643" spans="1:19" ht="15">
      <c r="A643" s="403"/>
      <c r="B643" s="403" t="s">
        <v>47</v>
      </c>
      <c r="C643" s="177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</row>
    <row r="644" spans="1:19" ht="15" hidden="1">
      <c r="A644" s="403"/>
      <c r="B644" s="406" t="s">
        <v>290</v>
      </c>
      <c r="C644" s="177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</row>
    <row r="645" spans="1:19" ht="15" hidden="1">
      <c r="A645" s="403"/>
      <c r="B645" s="406" t="s">
        <v>291</v>
      </c>
      <c r="C645" s="177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</row>
    <row r="646" spans="1:19" ht="15" hidden="1">
      <c r="A646" s="403"/>
      <c r="B646" s="187" t="s">
        <v>264</v>
      </c>
      <c r="C646" s="177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</row>
    <row r="647" spans="1:19" ht="15" hidden="1">
      <c r="A647" s="403"/>
      <c r="B647" s="403"/>
      <c r="C647" s="177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</row>
    <row r="648" spans="1:19" ht="15" hidden="1">
      <c r="A648" s="403"/>
      <c r="B648" s="403"/>
      <c r="C648" s="177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</row>
    <row r="649" spans="1:19" ht="15">
      <c r="A649" s="406"/>
      <c r="B649" s="555" t="s">
        <v>0</v>
      </c>
      <c r="C649" s="186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</row>
    <row r="650" spans="1:19" ht="15">
      <c r="A650" s="405"/>
      <c r="B650" s="396" t="s">
        <v>28</v>
      </c>
      <c r="C650" s="162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</row>
    <row r="651" spans="1:19" ht="16.5" customHeight="1">
      <c r="A651" s="405"/>
      <c r="B651" s="398"/>
      <c r="C651" s="164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</row>
    <row r="652" spans="1:19" ht="16.5" customHeight="1">
      <c r="A652" s="398"/>
      <c r="B652" s="396" t="s">
        <v>224</v>
      </c>
      <c r="C652" s="164"/>
      <c r="D652" s="138"/>
      <c r="E652" s="138"/>
      <c r="F652" s="138"/>
      <c r="G652" s="138"/>
      <c r="H652" s="138"/>
      <c r="I652" s="138"/>
      <c r="J652" s="138"/>
      <c r="K652" s="557"/>
      <c r="L652" s="557"/>
      <c r="M652" s="557"/>
      <c r="N652" s="557"/>
      <c r="O652" s="557"/>
      <c r="P652" s="557"/>
      <c r="Q652" s="557"/>
      <c r="R652" s="557"/>
      <c r="S652" s="557"/>
    </row>
    <row r="653" spans="1:19" ht="16.5" customHeight="1">
      <c r="A653" s="398"/>
      <c r="B653" s="398"/>
      <c r="C653" s="164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</row>
    <row r="654" spans="1:19" ht="16.5" customHeight="1" thickBot="1">
      <c r="A654" s="398"/>
      <c r="B654" s="396" t="s">
        <v>2</v>
      </c>
      <c r="C654" s="164"/>
      <c r="D654" s="138"/>
      <c r="E654" s="138"/>
      <c r="F654" s="138"/>
      <c r="G654" s="138"/>
      <c r="H654" s="138"/>
      <c r="I654" s="277"/>
      <c r="J654" s="210">
        <v>20</v>
      </c>
      <c r="K654" s="210">
        <v>0</v>
      </c>
      <c r="L654" s="210">
        <v>0</v>
      </c>
      <c r="M654" s="210"/>
      <c r="N654" s="210"/>
      <c r="O654" s="210"/>
      <c r="P654" s="210">
        <v>0</v>
      </c>
      <c r="Q654" s="210">
        <v>0</v>
      </c>
      <c r="R654" s="210">
        <v>6</v>
      </c>
      <c r="S654" s="210">
        <v>130</v>
      </c>
    </row>
    <row r="655" spans="1:19" ht="16.5" customHeight="1">
      <c r="A655" s="398"/>
      <c r="B655" s="398"/>
      <c r="C655" s="533"/>
      <c r="D655" s="117"/>
      <c r="E655" s="1258" t="s">
        <v>3</v>
      </c>
      <c r="F655" s="1259"/>
      <c r="G655" s="1259"/>
      <c r="H655" s="1260"/>
      <c r="I655" s="113"/>
      <c r="J655" s="1261"/>
      <c r="K655" s="1262"/>
      <c r="L655" s="1262"/>
      <c r="M655" s="1262"/>
      <c r="N655" s="1262"/>
      <c r="O655" s="1262"/>
      <c r="P655" s="1262"/>
      <c r="Q655" s="1262"/>
      <c r="R655" s="1262"/>
      <c r="S655" s="1263"/>
    </row>
    <row r="656" spans="1:19" ht="16.5" customHeight="1" thickBot="1">
      <c r="A656" s="398"/>
      <c r="B656" s="396"/>
      <c r="C656" s="558" t="s">
        <v>4</v>
      </c>
      <c r="D656" s="215"/>
      <c r="E656" s="181" t="s">
        <v>5</v>
      </c>
      <c r="F656" s="169" t="s">
        <v>6</v>
      </c>
      <c r="G656" s="169" t="s">
        <v>7</v>
      </c>
      <c r="H656" s="170" t="s">
        <v>8</v>
      </c>
      <c r="I656" s="536"/>
      <c r="J656" s="546"/>
      <c r="K656" s="547"/>
      <c r="L656" s="547"/>
      <c r="M656" s="547"/>
      <c r="N656" s="547"/>
      <c r="O656" s="547"/>
      <c r="P656" s="448"/>
      <c r="Q656" s="547"/>
      <c r="R656" s="547"/>
      <c r="S656" s="537"/>
    </row>
    <row r="657" spans="1:19" ht="16.5" customHeight="1">
      <c r="A657" s="398"/>
      <c r="B657" s="398"/>
      <c r="C657" s="306" t="s">
        <v>380</v>
      </c>
      <c r="D657" s="792"/>
      <c r="E657" s="159">
        <v>11</v>
      </c>
      <c r="F657" s="112">
        <v>15</v>
      </c>
      <c r="G657" s="112">
        <v>15</v>
      </c>
      <c r="H657" s="174">
        <v>1</v>
      </c>
      <c r="I657" s="172"/>
      <c r="J657" s="549"/>
      <c r="K657" s="124"/>
      <c r="L657" s="124"/>
      <c r="M657" s="124"/>
      <c r="N657" s="124"/>
      <c r="O657" s="124"/>
      <c r="P657" s="246"/>
      <c r="Q657" s="124"/>
      <c r="R657" s="124"/>
      <c r="S657" s="538"/>
    </row>
    <row r="658" spans="1:19" ht="16.5" customHeight="1">
      <c r="A658" s="398"/>
      <c r="B658" s="398"/>
      <c r="C658" s="314">
        <v>42</v>
      </c>
      <c r="D658" s="307"/>
      <c r="E658" s="159">
        <v>1</v>
      </c>
      <c r="F658" s="112"/>
      <c r="G658" s="112"/>
      <c r="H658" s="174"/>
      <c r="I658" s="141"/>
      <c r="J658" s="127"/>
      <c r="K658" s="114"/>
      <c r="L658" s="114"/>
      <c r="M658" s="114"/>
      <c r="N658" s="114"/>
      <c r="O658" s="114"/>
      <c r="P658" s="243"/>
      <c r="Q658" s="114"/>
      <c r="R658" s="114"/>
      <c r="S658" s="128"/>
    </row>
    <row r="659" spans="1:19" ht="16.5" customHeight="1">
      <c r="A659" s="398"/>
      <c r="B659" s="398"/>
      <c r="C659" s="314">
        <v>53</v>
      </c>
      <c r="D659" s="307"/>
      <c r="E659" s="159">
        <v>11</v>
      </c>
      <c r="F659" s="112">
        <v>15</v>
      </c>
      <c r="G659" s="112">
        <v>15</v>
      </c>
      <c r="H659" s="174"/>
      <c r="I659" s="141"/>
      <c r="J659" s="127"/>
      <c r="K659" s="114"/>
      <c r="L659" s="114"/>
      <c r="M659" s="114"/>
      <c r="N659" s="114"/>
      <c r="O659" s="114"/>
      <c r="P659" s="243"/>
      <c r="Q659" s="114"/>
      <c r="R659" s="114"/>
      <c r="S659" s="128"/>
    </row>
    <row r="660" spans="1:19" ht="16.5" customHeight="1">
      <c r="A660" s="398"/>
      <c r="B660" s="398"/>
      <c r="C660" s="314">
        <v>55</v>
      </c>
      <c r="D660" s="307" t="s">
        <v>203</v>
      </c>
      <c r="E660" s="159">
        <v>4</v>
      </c>
      <c r="F660" s="112">
        <v>4</v>
      </c>
      <c r="G660" s="112">
        <v>4</v>
      </c>
      <c r="H660" s="174">
        <v>2</v>
      </c>
      <c r="I660" s="141"/>
      <c r="J660" s="127"/>
      <c r="K660" s="114"/>
      <c r="L660" s="114"/>
      <c r="M660" s="114"/>
      <c r="N660" s="114"/>
      <c r="O660" s="114"/>
      <c r="P660" s="243"/>
      <c r="Q660" s="114"/>
      <c r="R660" s="114"/>
      <c r="S660" s="128"/>
    </row>
    <row r="661" spans="1:19" ht="16.5" customHeight="1">
      <c r="A661" s="398"/>
      <c r="B661" s="398"/>
      <c r="C661" s="314" t="s">
        <v>282</v>
      </c>
      <c r="D661" s="307" t="s">
        <v>203</v>
      </c>
      <c r="E661" s="159">
        <v>11</v>
      </c>
      <c r="F661" s="112">
        <v>11</v>
      </c>
      <c r="G661" s="112">
        <v>11</v>
      </c>
      <c r="H661" s="174">
        <v>2</v>
      </c>
      <c r="I661" s="141"/>
      <c r="J661" s="127"/>
      <c r="K661" s="114"/>
      <c r="L661" s="114"/>
      <c r="M661" s="114"/>
      <c r="N661" s="114"/>
      <c r="O661" s="114"/>
      <c r="P661" s="243"/>
      <c r="Q661" s="114"/>
      <c r="R661" s="114"/>
      <c r="S661" s="128"/>
    </row>
    <row r="662" spans="1:19" ht="16.5" customHeight="1">
      <c r="A662" s="398"/>
      <c r="B662" s="398"/>
      <c r="C662" s="317">
        <v>117</v>
      </c>
      <c r="D662" s="318"/>
      <c r="E662" s="159">
        <v>9</v>
      </c>
      <c r="F662" s="112">
        <v>11</v>
      </c>
      <c r="G662" s="112">
        <v>12</v>
      </c>
      <c r="H662" s="174"/>
      <c r="I662" s="141"/>
      <c r="J662" s="127"/>
      <c r="K662" s="114"/>
      <c r="L662" s="114"/>
      <c r="M662" s="114"/>
      <c r="N662" s="114"/>
      <c r="O662" s="114"/>
      <c r="P662" s="243"/>
      <c r="Q662" s="114"/>
      <c r="R662" s="114"/>
      <c r="S662" s="128"/>
    </row>
    <row r="663" spans="1:19" ht="16.5" customHeight="1" hidden="1">
      <c r="A663" s="398"/>
      <c r="B663" s="398"/>
      <c r="C663" s="317" t="s">
        <v>204</v>
      </c>
      <c r="D663" s="318"/>
      <c r="E663" s="159"/>
      <c r="F663" s="112"/>
      <c r="G663" s="112"/>
      <c r="H663" s="174"/>
      <c r="I663" s="141"/>
      <c r="J663" s="127"/>
      <c r="K663" s="114"/>
      <c r="L663" s="114"/>
      <c r="M663" s="114"/>
      <c r="N663" s="114"/>
      <c r="O663" s="114"/>
      <c r="P663" s="243"/>
      <c r="Q663" s="114"/>
      <c r="R663" s="114"/>
      <c r="S663" s="128"/>
    </row>
    <row r="664" spans="1:19" ht="16.5" customHeight="1">
      <c r="A664" s="398"/>
      <c r="B664" s="398"/>
      <c r="C664" s="317" t="s">
        <v>205</v>
      </c>
      <c r="D664" s="318"/>
      <c r="E664" s="159">
        <v>6</v>
      </c>
      <c r="F664" s="112">
        <v>7</v>
      </c>
      <c r="G664" s="112">
        <v>7</v>
      </c>
      <c r="H664" s="174"/>
      <c r="I664" s="141"/>
      <c r="J664" s="127"/>
      <c r="K664" s="114"/>
      <c r="L664" s="114"/>
      <c r="M664" s="114"/>
      <c r="N664" s="114"/>
      <c r="O664" s="114"/>
      <c r="P664" s="243"/>
      <c r="Q664" s="114"/>
      <c r="R664" s="114"/>
      <c r="S664" s="128"/>
    </row>
    <row r="665" spans="1:19" ht="16.5" customHeight="1" hidden="1">
      <c r="A665" s="398"/>
      <c r="B665" s="398"/>
      <c r="C665" s="317">
        <v>124</v>
      </c>
      <c r="D665" s="318"/>
      <c r="E665" s="159"/>
      <c r="F665" s="112"/>
      <c r="G665" s="112"/>
      <c r="H665" s="174"/>
      <c r="I665" s="141"/>
      <c r="J665" s="127"/>
      <c r="K665" s="114"/>
      <c r="L665" s="114"/>
      <c r="M665" s="114"/>
      <c r="N665" s="114"/>
      <c r="O665" s="114"/>
      <c r="P665" s="243"/>
      <c r="Q665" s="114"/>
      <c r="R665" s="114"/>
      <c r="S665" s="128"/>
    </row>
    <row r="666" spans="1:19" ht="16.5" customHeight="1" hidden="1">
      <c r="A666" s="398"/>
      <c r="B666" s="398"/>
      <c r="C666" s="317">
        <v>127</v>
      </c>
      <c r="D666" s="318"/>
      <c r="E666" s="159"/>
      <c r="F666" s="112"/>
      <c r="G666" s="112"/>
      <c r="H666" s="174"/>
      <c r="I666" s="141"/>
      <c r="J666" s="127"/>
      <c r="K666" s="114"/>
      <c r="L666" s="114"/>
      <c r="M666" s="114"/>
      <c r="N666" s="114"/>
      <c r="O666" s="114"/>
      <c r="P666" s="243"/>
      <c r="Q666" s="114"/>
      <c r="R666" s="114"/>
      <c r="S666" s="128"/>
    </row>
    <row r="667" spans="1:19" ht="16.5" customHeight="1" hidden="1">
      <c r="A667" s="398"/>
      <c r="B667" s="398"/>
      <c r="C667" s="317">
        <v>202</v>
      </c>
      <c r="D667" s="318"/>
      <c r="E667" s="159"/>
      <c r="F667" s="112"/>
      <c r="G667" s="112"/>
      <c r="H667" s="174"/>
      <c r="I667" s="141"/>
      <c r="J667" s="127"/>
      <c r="K667" s="114"/>
      <c r="L667" s="114"/>
      <c r="M667" s="114"/>
      <c r="N667" s="114"/>
      <c r="O667" s="114"/>
      <c r="P667" s="243"/>
      <c r="Q667" s="114"/>
      <c r="R667" s="114"/>
      <c r="S667" s="128"/>
    </row>
    <row r="668" spans="1:19" ht="16.5" customHeight="1">
      <c r="A668" s="398"/>
      <c r="B668" s="398"/>
      <c r="C668" s="317">
        <v>204</v>
      </c>
      <c r="D668" s="318"/>
      <c r="E668" s="159">
        <v>3</v>
      </c>
      <c r="F668" s="112">
        <v>3</v>
      </c>
      <c r="G668" s="112">
        <v>4</v>
      </c>
      <c r="H668" s="174">
        <v>4</v>
      </c>
      <c r="I668" s="141"/>
      <c r="J668" s="127"/>
      <c r="K668" s="114"/>
      <c r="L668" s="114"/>
      <c r="M668" s="114"/>
      <c r="N668" s="114"/>
      <c r="O668" s="114"/>
      <c r="P668" s="243"/>
      <c r="Q668" s="114"/>
      <c r="R668" s="114"/>
      <c r="S668" s="128"/>
    </row>
    <row r="669" spans="1:19" ht="16.5" customHeight="1">
      <c r="A669" s="398"/>
      <c r="B669" s="398"/>
      <c r="C669" s="317" t="s">
        <v>206</v>
      </c>
      <c r="D669" s="318" t="s">
        <v>203</v>
      </c>
      <c r="E669" s="159">
        <v>5</v>
      </c>
      <c r="F669" s="112">
        <v>5</v>
      </c>
      <c r="G669" s="112">
        <v>5</v>
      </c>
      <c r="H669" s="174">
        <v>2</v>
      </c>
      <c r="I669" s="141"/>
      <c r="J669" s="127"/>
      <c r="K669" s="114"/>
      <c r="L669" s="114"/>
      <c r="M669" s="114"/>
      <c r="N669" s="114"/>
      <c r="O669" s="114"/>
      <c r="P669" s="243"/>
      <c r="Q669" s="114"/>
      <c r="R669" s="114"/>
      <c r="S669" s="128"/>
    </row>
    <row r="670" spans="1:19" ht="16.5" customHeight="1">
      <c r="A670" s="398"/>
      <c r="B670" s="398"/>
      <c r="C670" s="317" t="s">
        <v>207</v>
      </c>
      <c r="D670" s="318"/>
      <c r="E670" s="159">
        <v>14</v>
      </c>
      <c r="F670" s="112">
        <v>20</v>
      </c>
      <c r="G670" s="112">
        <v>19</v>
      </c>
      <c r="H670" s="174"/>
      <c r="I670" s="141"/>
      <c r="J670" s="127"/>
      <c r="K670" s="114"/>
      <c r="L670" s="114"/>
      <c r="M670" s="114"/>
      <c r="N670" s="114"/>
      <c r="O670" s="114"/>
      <c r="P670" s="243"/>
      <c r="Q670" s="114"/>
      <c r="R670" s="114"/>
      <c r="S670" s="128"/>
    </row>
    <row r="671" spans="1:19" ht="16.5" customHeight="1" hidden="1">
      <c r="A671" s="398"/>
      <c r="B671" s="398"/>
      <c r="C671" s="317" t="s">
        <v>208</v>
      </c>
      <c r="D671" s="318"/>
      <c r="E671" s="159"/>
      <c r="F671" s="112"/>
      <c r="G671" s="112"/>
      <c r="H671" s="174"/>
      <c r="I671" s="141"/>
      <c r="J671" s="127"/>
      <c r="K671" s="114"/>
      <c r="L671" s="114"/>
      <c r="M671" s="114"/>
      <c r="N671" s="114"/>
      <c r="O671" s="114"/>
      <c r="P671" s="243"/>
      <c r="Q671" s="114"/>
      <c r="R671" s="114"/>
      <c r="S671" s="128"/>
    </row>
    <row r="672" spans="1:19" ht="16.5" customHeight="1">
      <c r="A672" s="398"/>
      <c r="B672" s="398"/>
      <c r="C672" s="317" t="s">
        <v>209</v>
      </c>
      <c r="D672" s="318" t="s">
        <v>203</v>
      </c>
      <c r="E672" s="159">
        <v>0</v>
      </c>
      <c r="F672" s="112">
        <v>0</v>
      </c>
      <c r="G672" s="112">
        <v>0</v>
      </c>
      <c r="H672" s="174">
        <v>1</v>
      </c>
      <c r="I672" s="141"/>
      <c r="J672" s="127"/>
      <c r="K672" s="114"/>
      <c r="L672" s="114"/>
      <c r="M672" s="114"/>
      <c r="N672" s="114"/>
      <c r="O672" s="114"/>
      <c r="P672" s="243"/>
      <c r="Q672" s="114"/>
      <c r="R672" s="114"/>
      <c r="S672" s="128"/>
    </row>
    <row r="673" spans="1:19" ht="16.5" customHeight="1">
      <c r="A673" s="398"/>
      <c r="B673" s="398"/>
      <c r="C673" s="317">
        <v>260</v>
      </c>
      <c r="D673" s="318"/>
      <c r="E673" s="159">
        <v>6</v>
      </c>
      <c r="F673" s="112">
        <v>6</v>
      </c>
      <c r="G673" s="112">
        <v>6</v>
      </c>
      <c r="H673" s="174"/>
      <c r="I673" s="141"/>
      <c r="J673" s="127"/>
      <c r="K673" s="114"/>
      <c r="L673" s="114"/>
      <c r="M673" s="114"/>
      <c r="N673" s="114"/>
      <c r="O673" s="114"/>
      <c r="P673" s="243"/>
      <c r="Q673" s="114"/>
      <c r="R673" s="114"/>
      <c r="S673" s="128"/>
    </row>
    <row r="674" spans="1:19" ht="16.5" customHeight="1" hidden="1">
      <c r="A674" s="398"/>
      <c r="B674" s="398"/>
      <c r="C674" s="317" t="s">
        <v>210</v>
      </c>
      <c r="D674" s="318"/>
      <c r="E674" s="159"/>
      <c r="F674" s="112"/>
      <c r="G674" s="112"/>
      <c r="H674" s="174"/>
      <c r="I674" s="141"/>
      <c r="J674" s="127"/>
      <c r="K674" s="114"/>
      <c r="L674" s="114"/>
      <c r="M674" s="114"/>
      <c r="N674" s="114"/>
      <c r="O674" s="114"/>
      <c r="P674" s="243"/>
      <c r="Q674" s="114"/>
      <c r="R674" s="114"/>
      <c r="S674" s="128"/>
    </row>
    <row r="675" spans="1:19" ht="16.5" customHeight="1">
      <c r="A675" s="398"/>
      <c r="B675" s="398"/>
      <c r="C675" s="317">
        <v>305</v>
      </c>
      <c r="D675" s="318" t="s">
        <v>211</v>
      </c>
      <c r="E675" s="159">
        <v>4</v>
      </c>
      <c r="F675" s="112">
        <v>5</v>
      </c>
      <c r="G675" s="112">
        <v>5</v>
      </c>
      <c r="H675" s="174"/>
      <c r="I675" s="141"/>
      <c r="J675" s="127"/>
      <c r="K675" s="114"/>
      <c r="L675" s="114"/>
      <c r="M675" s="114"/>
      <c r="N675" s="114"/>
      <c r="O675" s="114"/>
      <c r="P675" s="243"/>
      <c r="Q675" s="114"/>
      <c r="R675" s="114"/>
      <c r="S675" s="128"/>
    </row>
    <row r="676" spans="1:19" ht="16.5" customHeight="1">
      <c r="A676" s="398"/>
      <c r="B676" s="398"/>
      <c r="C676" s="735" t="s">
        <v>194</v>
      </c>
      <c r="D676" s="736"/>
      <c r="E676" s="159">
        <v>6</v>
      </c>
      <c r="F676" s="112">
        <v>6</v>
      </c>
      <c r="G676" s="112">
        <v>6</v>
      </c>
      <c r="H676" s="174"/>
      <c r="I676" s="141"/>
      <c r="J676" s="127"/>
      <c r="K676" s="114"/>
      <c r="L676" s="114"/>
      <c r="M676" s="114"/>
      <c r="N676" s="114"/>
      <c r="O676" s="114"/>
      <c r="P676" s="243"/>
      <c r="Q676" s="114"/>
      <c r="R676" s="114"/>
      <c r="S676" s="128"/>
    </row>
    <row r="677" spans="1:19" ht="16.5" customHeight="1">
      <c r="A677" s="398"/>
      <c r="B677" s="398"/>
      <c r="C677" s="735">
        <v>444</v>
      </c>
      <c r="D677" s="736"/>
      <c r="E677" s="159">
        <v>2</v>
      </c>
      <c r="F677" s="112">
        <v>2</v>
      </c>
      <c r="G677" s="112">
        <v>2</v>
      </c>
      <c r="H677" s="174"/>
      <c r="I677" s="141"/>
      <c r="J677" s="127"/>
      <c r="K677" s="114"/>
      <c r="L677" s="114"/>
      <c r="M677" s="114"/>
      <c r="N677" s="114"/>
      <c r="O677" s="114"/>
      <c r="P677" s="243"/>
      <c r="Q677" s="114"/>
      <c r="R677" s="114"/>
      <c r="S677" s="128"/>
    </row>
    <row r="678" spans="1:19" ht="16.5" customHeight="1">
      <c r="A678" s="398"/>
      <c r="B678" s="398"/>
      <c r="C678" s="735" t="s">
        <v>195</v>
      </c>
      <c r="D678" s="736" t="s">
        <v>211</v>
      </c>
      <c r="E678" s="159">
        <v>3</v>
      </c>
      <c r="F678" s="112">
        <v>3</v>
      </c>
      <c r="G678" s="112">
        <v>3</v>
      </c>
      <c r="H678" s="174"/>
      <c r="I678" s="141"/>
      <c r="J678" s="127"/>
      <c r="K678" s="114"/>
      <c r="L678" s="114"/>
      <c r="M678" s="114"/>
      <c r="N678" s="114"/>
      <c r="O678" s="114"/>
      <c r="P678" s="243"/>
      <c r="Q678" s="114"/>
      <c r="R678" s="114"/>
      <c r="S678" s="128"/>
    </row>
    <row r="679" spans="1:19" ht="16.5" customHeight="1">
      <c r="A679" s="398"/>
      <c r="B679" s="398"/>
      <c r="C679" s="735" t="s">
        <v>212</v>
      </c>
      <c r="D679" s="736"/>
      <c r="E679" s="159">
        <v>3</v>
      </c>
      <c r="F679" s="112">
        <v>5</v>
      </c>
      <c r="G679" s="112">
        <v>7</v>
      </c>
      <c r="H679" s="174"/>
      <c r="I679" s="141"/>
      <c r="J679" s="127"/>
      <c r="K679" s="114"/>
      <c r="L679" s="114"/>
      <c r="M679" s="114"/>
      <c r="N679" s="114"/>
      <c r="O679" s="114"/>
      <c r="P679" s="243"/>
      <c r="Q679" s="114"/>
      <c r="R679" s="114"/>
      <c r="S679" s="128"/>
    </row>
    <row r="680" spans="1:19" ht="16.5" customHeight="1">
      <c r="A680" s="398"/>
      <c r="B680" s="398"/>
      <c r="C680" s="735">
        <v>550</v>
      </c>
      <c r="D680" s="736" t="s">
        <v>211</v>
      </c>
      <c r="E680" s="159">
        <v>3</v>
      </c>
      <c r="F680" s="112">
        <v>3</v>
      </c>
      <c r="G680" s="112">
        <v>4</v>
      </c>
      <c r="H680" s="174"/>
      <c r="I680" s="141"/>
      <c r="J680" s="127"/>
      <c r="K680" s="114"/>
      <c r="L680" s="114"/>
      <c r="M680" s="114"/>
      <c r="N680" s="114"/>
      <c r="O680" s="114"/>
      <c r="P680" s="243"/>
      <c r="Q680" s="114"/>
      <c r="R680" s="114"/>
      <c r="S680" s="128"/>
    </row>
    <row r="681" spans="1:19" ht="16.5" customHeight="1">
      <c r="A681" s="398"/>
      <c r="B681" s="398"/>
      <c r="C681" s="735">
        <v>681</v>
      </c>
      <c r="D681" s="736"/>
      <c r="E681" s="159">
        <v>3</v>
      </c>
      <c r="F681" s="112">
        <v>3</v>
      </c>
      <c r="G681" s="112">
        <v>3</v>
      </c>
      <c r="H681" s="174"/>
      <c r="I681" s="141"/>
      <c r="J681" s="127"/>
      <c r="K681" s="114"/>
      <c r="L681" s="114"/>
      <c r="M681" s="114"/>
      <c r="N681" s="114"/>
      <c r="O681" s="114"/>
      <c r="P681" s="243"/>
      <c r="Q681" s="114"/>
      <c r="R681" s="114"/>
      <c r="S681" s="128"/>
    </row>
    <row r="682" spans="1:19" ht="16.5" customHeight="1" hidden="1">
      <c r="A682" s="398"/>
      <c r="B682" s="398"/>
      <c r="C682" s="735"/>
      <c r="D682" s="736"/>
      <c r="E682" s="159"/>
      <c r="F682" s="112"/>
      <c r="G682" s="112"/>
      <c r="H682" s="174"/>
      <c r="I682" s="141"/>
      <c r="J682" s="127"/>
      <c r="K682" s="114"/>
      <c r="L682" s="114"/>
      <c r="M682" s="114"/>
      <c r="N682" s="114"/>
      <c r="O682" s="114"/>
      <c r="P682" s="243"/>
      <c r="Q682" s="114"/>
      <c r="R682" s="114"/>
      <c r="S682" s="128"/>
    </row>
    <row r="683" spans="1:19" ht="16.5" customHeight="1" hidden="1">
      <c r="A683" s="398"/>
      <c r="B683" s="398"/>
      <c r="C683" s="735"/>
      <c r="D683" s="736"/>
      <c r="E683" s="159"/>
      <c r="F683" s="112"/>
      <c r="G683" s="112"/>
      <c r="H683" s="174"/>
      <c r="I683" s="141"/>
      <c r="J683" s="127"/>
      <c r="K683" s="114"/>
      <c r="L683" s="114"/>
      <c r="M683" s="114"/>
      <c r="N683" s="114"/>
      <c r="O683" s="114"/>
      <c r="P683" s="243"/>
      <c r="Q683" s="114"/>
      <c r="R683" s="114"/>
      <c r="S683" s="128"/>
    </row>
    <row r="684" spans="1:19" ht="16.5" customHeight="1" hidden="1">
      <c r="A684" s="398"/>
      <c r="B684" s="398"/>
      <c r="C684" s="735"/>
      <c r="D684" s="736"/>
      <c r="E684" s="159"/>
      <c r="F684" s="112"/>
      <c r="G684" s="112"/>
      <c r="H684" s="174"/>
      <c r="I684" s="141"/>
      <c r="J684" s="127"/>
      <c r="K684" s="114"/>
      <c r="L684" s="114"/>
      <c r="M684" s="114"/>
      <c r="N684" s="114"/>
      <c r="O684" s="114"/>
      <c r="P684" s="243"/>
      <c r="Q684" s="114"/>
      <c r="R684" s="114"/>
      <c r="S684" s="128"/>
    </row>
    <row r="685" spans="1:19" ht="16.5" customHeight="1" hidden="1">
      <c r="A685" s="398"/>
      <c r="B685" s="398"/>
      <c r="C685" s="735"/>
      <c r="D685" s="736"/>
      <c r="E685" s="159"/>
      <c r="F685" s="112"/>
      <c r="G685" s="112"/>
      <c r="H685" s="174"/>
      <c r="I685" s="141"/>
      <c r="J685" s="127"/>
      <c r="K685" s="114"/>
      <c r="L685" s="114"/>
      <c r="M685" s="114"/>
      <c r="N685" s="114"/>
      <c r="O685" s="114"/>
      <c r="P685" s="243"/>
      <c r="Q685" s="114"/>
      <c r="R685" s="114"/>
      <c r="S685" s="128"/>
    </row>
    <row r="686" spans="1:19" ht="16.5" customHeight="1" hidden="1">
      <c r="A686" s="398"/>
      <c r="B686" s="398"/>
      <c r="C686" s="735"/>
      <c r="D686" s="736"/>
      <c r="E686" s="159"/>
      <c r="F686" s="112"/>
      <c r="G686" s="112"/>
      <c r="H686" s="174"/>
      <c r="I686" s="141"/>
      <c r="J686" s="127"/>
      <c r="K686" s="114"/>
      <c r="L686" s="114"/>
      <c r="M686" s="114"/>
      <c r="N686" s="114"/>
      <c r="O686" s="114"/>
      <c r="P686" s="243"/>
      <c r="Q686" s="114"/>
      <c r="R686" s="114"/>
      <c r="S686" s="128"/>
    </row>
    <row r="687" spans="1:19" ht="16.5" customHeight="1" hidden="1">
      <c r="A687" s="398"/>
      <c r="B687" s="398"/>
      <c r="C687" s="735"/>
      <c r="D687" s="736"/>
      <c r="E687" s="159"/>
      <c r="F687" s="112"/>
      <c r="G687" s="112"/>
      <c r="H687" s="174"/>
      <c r="I687" s="141"/>
      <c r="J687" s="127"/>
      <c r="K687" s="114"/>
      <c r="L687" s="114"/>
      <c r="M687" s="114"/>
      <c r="N687" s="114"/>
      <c r="O687" s="114"/>
      <c r="P687" s="243"/>
      <c r="Q687" s="114"/>
      <c r="R687" s="114"/>
      <c r="S687" s="128"/>
    </row>
    <row r="688" spans="1:19" ht="16.5" customHeight="1" hidden="1">
      <c r="A688" s="398"/>
      <c r="B688" s="398"/>
      <c r="C688" s="694"/>
      <c r="D688" s="736"/>
      <c r="E688" s="159"/>
      <c r="F688" s="112"/>
      <c r="G688" s="112"/>
      <c r="H688" s="174"/>
      <c r="I688" s="122"/>
      <c r="J688" s="127"/>
      <c r="K688" s="114"/>
      <c r="L688" s="114"/>
      <c r="M688" s="114"/>
      <c r="N688" s="114"/>
      <c r="O688" s="114"/>
      <c r="P688" s="243"/>
      <c r="Q688" s="114"/>
      <c r="R688" s="114"/>
      <c r="S688" s="128"/>
    </row>
    <row r="689" spans="1:19" ht="16.5" customHeight="1" hidden="1">
      <c r="A689" s="398"/>
      <c r="B689" s="398"/>
      <c r="C689" s="176"/>
      <c r="D689" s="143"/>
      <c r="E689" s="196"/>
      <c r="F689" s="197"/>
      <c r="G689" s="197"/>
      <c r="H689" s="202"/>
      <c r="I689" s="122"/>
      <c r="J689" s="127"/>
      <c r="K689" s="114"/>
      <c r="L689" s="114"/>
      <c r="M689" s="114"/>
      <c r="N689" s="114"/>
      <c r="O689" s="114"/>
      <c r="P689" s="114"/>
      <c r="Q689" s="114"/>
      <c r="R689" s="114"/>
      <c r="S689" s="128"/>
    </row>
    <row r="690" spans="1:19" ht="16.5" customHeight="1" thickBot="1">
      <c r="A690" s="398"/>
      <c r="B690" s="398"/>
      <c r="C690" s="120"/>
      <c r="D690" s="121"/>
      <c r="E690" s="185"/>
      <c r="F690" s="146"/>
      <c r="G690" s="146"/>
      <c r="H690" s="590"/>
      <c r="I690" s="121"/>
      <c r="J690" s="127"/>
      <c r="K690" s="114"/>
      <c r="L690" s="114"/>
      <c r="M690" s="114"/>
      <c r="N690" s="114"/>
      <c r="O690" s="114"/>
      <c r="P690" s="114"/>
      <c r="Q690" s="114"/>
      <c r="R690" s="114"/>
      <c r="S690" s="128"/>
    </row>
    <row r="691" spans="1:19" ht="16.5" customHeight="1">
      <c r="A691" s="398"/>
      <c r="B691" s="396" t="s">
        <v>9</v>
      </c>
      <c r="C691" s="123"/>
      <c r="D691" s="124" t="s">
        <v>12</v>
      </c>
      <c r="E691" s="156">
        <f>SUM(E657:E690)+E707</f>
        <v>105</v>
      </c>
      <c r="F691" s="157">
        <f>SUM(F657:F690)+F707</f>
        <v>124</v>
      </c>
      <c r="G691" s="157">
        <f>SUM(G657:G690)+G707</f>
        <v>135</v>
      </c>
      <c r="H691" s="158">
        <f>SUM(H657:H690)</f>
        <v>12</v>
      </c>
      <c r="I691" s="114"/>
      <c r="J691" s="127"/>
      <c r="K691" s="114"/>
      <c r="L691" s="114"/>
      <c r="M691" s="114"/>
      <c r="N691" s="114"/>
      <c r="O691" s="114"/>
      <c r="P691" s="114"/>
      <c r="Q691" s="114"/>
      <c r="R691" s="114"/>
      <c r="S691" s="128"/>
    </row>
    <row r="692" spans="1:19" ht="16.5" customHeight="1" thickBot="1">
      <c r="A692" s="398"/>
      <c r="B692" s="396" t="s">
        <v>10</v>
      </c>
      <c r="C692" s="123"/>
      <c r="D692" s="124"/>
      <c r="E692" s="185">
        <f>E693-E691</f>
        <v>164</v>
      </c>
      <c r="F692" s="146">
        <f>F693-F691</f>
        <v>145</v>
      </c>
      <c r="G692" s="146">
        <f>G693-G691</f>
        <v>134</v>
      </c>
      <c r="H692" s="147"/>
      <c r="I692" s="114"/>
      <c r="J692" s="127"/>
      <c r="K692" s="591"/>
      <c r="L692" s="114"/>
      <c r="M692" s="114"/>
      <c r="N692" s="114"/>
      <c r="O692" s="114"/>
      <c r="P692" s="114"/>
      <c r="Q692" s="114"/>
      <c r="R692" s="114"/>
      <c r="S692" s="258"/>
    </row>
    <row r="693" spans="1:19" ht="16.5" customHeight="1" thickBot="1">
      <c r="A693" s="398"/>
      <c r="B693" s="396" t="s">
        <v>11</v>
      </c>
      <c r="C693" s="123"/>
      <c r="D693" s="124"/>
      <c r="E693" s="129">
        <v>269</v>
      </c>
      <c r="F693" s="130">
        <v>269</v>
      </c>
      <c r="G693" s="130">
        <v>269</v>
      </c>
      <c r="H693" s="131"/>
      <c r="I693" s="130"/>
      <c r="J693" s="127"/>
      <c r="K693" s="124"/>
      <c r="L693" s="124"/>
      <c r="M693" s="124"/>
      <c r="N693" s="124"/>
      <c r="O693" s="124"/>
      <c r="P693" s="124"/>
      <c r="Q693" s="124"/>
      <c r="R693" s="114"/>
      <c r="S693" s="128"/>
    </row>
    <row r="694" spans="1:19" ht="16.5" customHeight="1" thickBot="1">
      <c r="A694" s="398"/>
      <c r="B694" s="396" t="s">
        <v>26</v>
      </c>
      <c r="C694" s="177"/>
      <c r="D694" s="114"/>
      <c r="E694" s="114"/>
      <c r="F694" s="114"/>
      <c r="G694" s="114"/>
      <c r="H694" s="114"/>
      <c r="I694" s="114"/>
      <c r="J694" s="568"/>
      <c r="K694" s="539"/>
      <c r="L694" s="539"/>
      <c r="M694" s="539"/>
      <c r="N694" s="539"/>
      <c r="O694" s="539"/>
      <c r="P694" s="539"/>
      <c r="Q694" s="539"/>
      <c r="R694" s="539"/>
      <c r="S694" s="553"/>
    </row>
    <row r="695" spans="1:19" ht="16.5" customHeight="1">
      <c r="A695" s="398"/>
      <c r="B695" s="398"/>
      <c r="C695" s="177"/>
      <c r="D695" s="114"/>
      <c r="E695" s="114"/>
      <c r="F695" s="114"/>
      <c r="G695" s="114"/>
      <c r="H695" s="114"/>
      <c r="I695" s="114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</row>
    <row r="696" spans="1:19" ht="16.5" customHeight="1" thickBot="1">
      <c r="A696" s="398"/>
      <c r="B696" s="161" t="s">
        <v>259</v>
      </c>
      <c r="C696" s="177"/>
      <c r="D696" s="114"/>
      <c r="E696" s="114"/>
      <c r="F696" s="114"/>
      <c r="G696" s="114"/>
      <c r="H696" s="114"/>
      <c r="I696" s="243"/>
      <c r="J696" s="221"/>
      <c r="K696" s="221"/>
      <c r="L696" s="221"/>
      <c r="M696" s="221"/>
      <c r="N696" s="221"/>
      <c r="O696" s="221"/>
      <c r="P696" s="221"/>
      <c r="Q696" s="221"/>
      <c r="R696" s="221"/>
      <c r="S696" s="221"/>
    </row>
    <row r="697" spans="1:19" ht="16.5" customHeight="1" hidden="1" thickBot="1">
      <c r="A697" s="398"/>
      <c r="B697" s="1264" t="s">
        <v>107</v>
      </c>
      <c r="C697" s="1265"/>
      <c r="D697" s="1265"/>
      <c r="E697" s="1265"/>
      <c r="F697" s="1265"/>
      <c r="G697" s="1265"/>
      <c r="H697" s="1265"/>
      <c r="I697" s="1265"/>
      <c r="J697" s="1265"/>
      <c r="K697" s="1265"/>
      <c r="L697" s="1265"/>
      <c r="M697" s="1265"/>
      <c r="N697" s="1265"/>
      <c r="O697" s="1265"/>
      <c r="P697" s="1265"/>
      <c r="Q697" s="1265"/>
      <c r="R697" s="1265"/>
      <c r="S697" s="1265"/>
    </row>
    <row r="698" spans="1:19" ht="16.5" customHeight="1" hidden="1">
      <c r="A698" s="398"/>
      <c r="B698" s="161"/>
      <c r="C698" s="177"/>
      <c r="D698" s="114"/>
      <c r="E698" s="114"/>
      <c r="F698" s="114"/>
      <c r="G698" s="114"/>
      <c r="H698" s="114"/>
      <c r="I698" s="243"/>
      <c r="J698" s="221"/>
      <c r="K698" s="221"/>
      <c r="L698" s="221"/>
      <c r="M698" s="221"/>
      <c r="N698" s="221"/>
      <c r="O698" s="221"/>
      <c r="P698" s="221"/>
      <c r="Q698" s="221"/>
      <c r="R698" s="221"/>
      <c r="S698" s="221"/>
    </row>
    <row r="699" spans="1:19" ht="16.5" customHeight="1" hidden="1" thickBot="1">
      <c r="A699" s="398"/>
      <c r="B699" s="161"/>
      <c r="C699" s="177"/>
      <c r="D699" s="114"/>
      <c r="E699" s="114"/>
      <c r="F699" s="114"/>
      <c r="G699" s="114"/>
      <c r="H699" s="114"/>
      <c r="I699" s="243"/>
      <c r="J699" s="221"/>
      <c r="K699" s="221"/>
      <c r="L699" s="221"/>
      <c r="M699" s="221"/>
      <c r="N699" s="221"/>
      <c r="O699" s="221"/>
      <c r="P699" s="221"/>
      <c r="Q699" s="221"/>
      <c r="R699" s="221"/>
      <c r="S699" s="221"/>
    </row>
    <row r="700" spans="1:19" ht="16.5" customHeight="1" thickBot="1">
      <c r="A700" s="398"/>
      <c r="B700" s="161"/>
      <c r="C700" s="1264" t="s">
        <v>228</v>
      </c>
      <c r="D700" s="1265"/>
      <c r="E700" s="1265"/>
      <c r="F700" s="1265"/>
      <c r="G700" s="1265"/>
      <c r="H700" s="1265"/>
      <c r="I700" s="1265"/>
      <c r="J700" s="1265"/>
      <c r="K700" s="1265"/>
      <c r="L700" s="1265"/>
      <c r="M700" s="1265"/>
      <c r="N700" s="1265"/>
      <c r="O700" s="1265"/>
      <c r="P700" s="1265"/>
      <c r="Q700" s="1265"/>
      <c r="R700" s="1265"/>
      <c r="S700" s="1266"/>
    </row>
    <row r="701" spans="1:19" ht="16.5" customHeight="1" hidden="1" thickBot="1">
      <c r="A701" s="398"/>
      <c r="B701" s="155"/>
      <c r="C701" s="155"/>
      <c r="D701" s="155"/>
      <c r="E701" s="155"/>
      <c r="F701" s="155"/>
      <c r="G701" s="155"/>
      <c r="H701" s="155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</row>
    <row r="702" spans="1:19" ht="16.5" customHeight="1">
      <c r="A702" s="398"/>
      <c r="B702" s="180"/>
      <c r="C702" s="166"/>
      <c r="D702" s="118"/>
      <c r="E702" s="1258" t="s">
        <v>3</v>
      </c>
      <c r="F702" s="1259"/>
      <c r="G702" s="1259"/>
      <c r="H702" s="1260"/>
      <c r="I702" s="234"/>
      <c r="J702" s="1261"/>
      <c r="K702" s="1262"/>
      <c r="L702" s="1262"/>
      <c r="M702" s="1262"/>
      <c r="N702" s="1262"/>
      <c r="O702" s="1262"/>
      <c r="P702" s="1262"/>
      <c r="Q702" s="1262"/>
      <c r="R702" s="1262"/>
      <c r="S702" s="1263"/>
    </row>
    <row r="703" spans="1:19" ht="16.5" customHeight="1" thickBot="1">
      <c r="A703" s="398"/>
      <c r="B703" s="161"/>
      <c r="C703" s="558" t="s">
        <v>4</v>
      </c>
      <c r="D703" s="215"/>
      <c r="E703" s="181" t="s">
        <v>5</v>
      </c>
      <c r="F703" s="169" t="s">
        <v>6</v>
      </c>
      <c r="G703" s="169" t="s">
        <v>7</v>
      </c>
      <c r="H703" s="170" t="s">
        <v>8</v>
      </c>
      <c r="I703" s="536"/>
      <c r="J703" s="546"/>
      <c r="K703" s="547"/>
      <c r="L703" s="547"/>
      <c r="M703" s="547"/>
      <c r="N703" s="547"/>
      <c r="O703" s="547"/>
      <c r="P703" s="448"/>
      <c r="Q703" s="547"/>
      <c r="R703" s="547"/>
      <c r="S703" s="537"/>
    </row>
    <row r="704" spans="1:19" ht="16.5" customHeight="1">
      <c r="A704" s="398"/>
      <c r="B704" s="163"/>
      <c r="C704" s="183">
        <v>657</v>
      </c>
      <c r="D704" s="143" t="s">
        <v>230</v>
      </c>
      <c r="E704" s="159">
        <v>0</v>
      </c>
      <c r="F704" s="112">
        <v>0</v>
      </c>
      <c r="G704" s="112">
        <v>1</v>
      </c>
      <c r="H704" s="140">
        <v>0</v>
      </c>
      <c r="I704" s="249"/>
      <c r="J704" s="549"/>
      <c r="K704" s="124"/>
      <c r="L704" s="124"/>
      <c r="M704" s="124"/>
      <c r="N704" s="124"/>
      <c r="O704" s="124"/>
      <c r="P704" s="246"/>
      <c r="Q704" s="124"/>
      <c r="R704" s="124"/>
      <c r="S704" s="538"/>
    </row>
    <row r="705" spans="1:19" ht="16.5" customHeight="1" thickBot="1">
      <c r="A705" s="398"/>
      <c r="B705" s="163"/>
      <c r="C705" s="184" t="s">
        <v>231</v>
      </c>
      <c r="D705" s="150" t="s">
        <v>232</v>
      </c>
      <c r="E705" s="185"/>
      <c r="F705" s="146">
        <v>0</v>
      </c>
      <c r="G705" s="146">
        <v>6</v>
      </c>
      <c r="H705" s="147">
        <v>0</v>
      </c>
      <c r="I705" s="240"/>
      <c r="J705" s="127"/>
      <c r="K705" s="114"/>
      <c r="L705" s="114"/>
      <c r="M705" s="114"/>
      <c r="N705" s="114"/>
      <c r="O705" s="114"/>
      <c r="P705" s="243"/>
      <c r="Q705" s="114"/>
      <c r="R705" s="114"/>
      <c r="S705" s="128"/>
    </row>
    <row r="706" spans="1:19" ht="16.5" customHeight="1" hidden="1">
      <c r="A706" s="398"/>
      <c r="B706" s="163"/>
      <c r="C706" s="177"/>
      <c r="D706" s="114"/>
      <c r="E706" s="127"/>
      <c r="F706" s="114"/>
      <c r="G706" s="114"/>
      <c r="H706" s="114"/>
      <c r="I706" s="243"/>
      <c r="J706" s="127"/>
      <c r="K706" s="114"/>
      <c r="L706" s="114"/>
      <c r="M706" s="114"/>
      <c r="N706" s="114"/>
      <c r="O706" s="114"/>
      <c r="P706" s="114"/>
      <c r="Q706" s="114"/>
      <c r="R706" s="114"/>
      <c r="S706" s="128"/>
    </row>
    <row r="707" spans="1:19" ht="16.5" customHeight="1" thickBot="1">
      <c r="A707" s="398"/>
      <c r="B707" s="186" t="s">
        <v>11</v>
      </c>
      <c r="C707" s="177"/>
      <c r="D707" s="114"/>
      <c r="E707" s="129">
        <f>SUM(E704:E705)</f>
        <v>0</v>
      </c>
      <c r="F707" s="130">
        <f>SUM(F704:F705)</f>
        <v>0</v>
      </c>
      <c r="G707" s="130">
        <f>SUM(G704:G705)</f>
        <v>7</v>
      </c>
      <c r="H707" s="130">
        <v>0</v>
      </c>
      <c r="I707" s="244"/>
      <c r="J707" s="257"/>
      <c r="K707" s="243"/>
      <c r="L707" s="243"/>
      <c r="M707" s="243"/>
      <c r="N707" s="243"/>
      <c r="O707" s="243"/>
      <c r="P707" s="243"/>
      <c r="Q707" s="243"/>
      <c r="R707" s="243"/>
      <c r="S707" s="258"/>
    </row>
    <row r="708" spans="1:19" ht="16.5" customHeight="1" thickBot="1">
      <c r="A708" s="398"/>
      <c r="B708" s="163"/>
      <c r="C708" s="164"/>
      <c r="D708" s="138"/>
      <c r="E708" s="138"/>
      <c r="F708" s="138"/>
      <c r="G708" s="138"/>
      <c r="H708" s="138"/>
      <c r="I708" s="221"/>
      <c r="J708" s="259"/>
      <c r="K708" s="244"/>
      <c r="L708" s="244"/>
      <c r="M708" s="244"/>
      <c r="N708" s="244"/>
      <c r="O708" s="244"/>
      <c r="P708" s="244"/>
      <c r="Q708" s="244"/>
      <c r="R708" s="244"/>
      <c r="S708" s="260"/>
    </row>
    <row r="709" spans="1:19" ht="16.5" customHeight="1">
      <c r="A709" s="398"/>
      <c r="B709" s="149"/>
      <c r="C709" s="164"/>
      <c r="D709" s="138"/>
      <c r="E709" s="138"/>
      <c r="F709" s="138"/>
      <c r="G709" s="138"/>
      <c r="H709" s="138"/>
      <c r="I709" s="221"/>
      <c r="J709" s="221"/>
      <c r="K709" s="221"/>
      <c r="L709" s="221"/>
      <c r="M709" s="221"/>
      <c r="N709" s="221"/>
      <c r="O709" s="221"/>
      <c r="P709" s="221"/>
      <c r="Q709" s="221"/>
      <c r="R709" s="221"/>
      <c r="S709" s="221"/>
    </row>
    <row r="710" spans="1:19" ht="16.5" customHeight="1" hidden="1" thickBot="1">
      <c r="A710" s="398"/>
      <c r="B710" s="396" t="s">
        <v>339</v>
      </c>
      <c r="C710" s="164"/>
      <c r="D710" s="138"/>
      <c r="E710" s="138"/>
      <c r="F710" s="138"/>
      <c r="G710" s="138"/>
      <c r="H710" s="138"/>
      <c r="I710" s="138"/>
      <c r="J710" s="277"/>
      <c r="K710" s="277"/>
      <c r="L710" s="277"/>
      <c r="M710" s="277"/>
      <c r="N710" s="277"/>
      <c r="O710" s="277"/>
      <c r="P710" s="277"/>
      <c r="Q710" s="277"/>
      <c r="R710" s="277"/>
      <c r="S710" s="277"/>
    </row>
    <row r="711" spans="1:19" ht="16.5" customHeight="1" hidden="1">
      <c r="A711" s="398"/>
      <c r="B711" s="398"/>
      <c r="C711" s="533"/>
      <c r="D711" s="118"/>
      <c r="E711" s="1258" t="s">
        <v>3</v>
      </c>
      <c r="F711" s="1259"/>
      <c r="G711" s="1259"/>
      <c r="H711" s="1260"/>
      <c r="I711" s="113"/>
      <c r="J711" s="1261"/>
      <c r="K711" s="1262"/>
      <c r="L711" s="1262"/>
      <c r="M711" s="1262"/>
      <c r="N711" s="1262"/>
      <c r="O711" s="1262"/>
      <c r="P711" s="1262"/>
      <c r="Q711" s="1262"/>
      <c r="R711" s="1262"/>
      <c r="S711" s="1263"/>
    </row>
    <row r="712" spans="1:19" ht="16.5" customHeight="1" hidden="1" thickBot="1">
      <c r="A712" s="398"/>
      <c r="B712" s="396"/>
      <c r="C712" s="558" t="s">
        <v>4</v>
      </c>
      <c r="D712" s="167"/>
      <c r="E712" s="168" t="s">
        <v>5</v>
      </c>
      <c r="F712" s="169" t="s">
        <v>6</v>
      </c>
      <c r="G712" s="169" t="s">
        <v>7</v>
      </c>
      <c r="H712" s="170" t="s">
        <v>8</v>
      </c>
      <c r="I712" s="536"/>
      <c r="J712" s="546"/>
      <c r="K712" s="547"/>
      <c r="L712" s="547"/>
      <c r="M712" s="547"/>
      <c r="N712" s="547"/>
      <c r="O712" s="547"/>
      <c r="P712" s="547"/>
      <c r="Q712" s="547"/>
      <c r="R712" s="547"/>
      <c r="S712" s="537"/>
    </row>
    <row r="713" spans="1:19" ht="16.5" customHeight="1" hidden="1" thickBot="1">
      <c r="A713" s="398"/>
      <c r="B713" s="406"/>
      <c r="C713" s="120">
        <v>710</v>
      </c>
      <c r="D713" s="150"/>
      <c r="E713" s="156"/>
      <c r="F713" s="157"/>
      <c r="G713" s="157"/>
      <c r="H713" s="158"/>
      <c r="I713" s="391"/>
      <c r="J713" s="549"/>
      <c r="K713" s="124"/>
      <c r="L713" s="124"/>
      <c r="M713" s="124"/>
      <c r="N713" s="124"/>
      <c r="O713" s="124"/>
      <c r="P713" s="124"/>
      <c r="Q713" s="124"/>
      <c r="R713" s="124"/>
      <c r="S713" s="538"/>
    </row>
    <row r="714" spans="1:19" ht="16.5" customHeight="1" hidden="1">
      <c r="A714" s="398"/>
      <c r="B714" s="151" t="s">
        <v>9</v>
      </c>
      <c r="C714" s="123"/>
      <c r="D714" s="124"/>
      <c r="E714" s="156">
        <f>SUM(E713)</f>
        <v>0</v>
      </c>
      <c r="F714" s="157">
        <f>SUM(F713)</f>
        <v>0</v>
      </c>
      <c r="G714" s="157">
        <f>SUM(G713)</f>
        <v>0</v>
      </c>
      <c r="H714" s="158">
        <f>SUM(H713)</f>
        <v>0</v>
      </c>
      <c r="I714" s="114"/>
      <c r="J714" s="549"/>
      <c r="K714" s="124"/>
      <c r="L714" s="124"/>
      <c r="M714" s="124"/>
      <c r="N714" s="124"/>
      <c r="O714" s="124"/>
      <c r="P714" s="124"/>
      <c r="Q714" s="124"/>
      <c r="R714" s="124"/>
      <c r="S714" s="538"/>
    </row>
    <row r="715" spans="1:19" ht="16.5" customHeight="1" hidden="1" thickBot="1">
      <c r="A715" s="398"/>
      <c r="B715" s="151" t="s">
        <v>10</v>
      </c>
      <c r="C715" s="136"/>
      <c r="D715" s="124"/>
      <c r="E715" s="185">
        <f>E716-E714</f>
        <v>0</v>
      </c>
      <c r="F715" s="146">
        <f>F716-F714</f>
        <v>0</v>
      </c>
      <c r="G715" s="146">
        <f>G716-G714</f>
        <v>0</v>
      </c>
      <c r="H715" s="147"/>
      <c r="I715" s="114"/>
      <c r="J715" s="549"/>
      <c r="K715" s="124"/>
      <c r="L715" s="124"/>
      <c r="M715" s="124"/>
      <c r="N715" s="124"/>
      <c r="O715" s="124"/>
      <c r="P715" s="124"/>
      <c r="Q715" s="124"/>
      <c r="R715" s="124"/>
      <c r="S715" s="538"/>
    </row>
    <row r="716" spans="1:19" ht="16.5" customHeight="1" hidden="1" thickBot="1">
      <c r="A716" s="398"/>
      <c r="B716" s="151" t="s">
        <v>11</v>
      </c>
      <c r="C716" s="136"/>
      <c r="D716" s="124"/>
      <c r="E716" s="129">
        <f>MAX(E714:G714)*0.2+MAX(E714:G714)</f>
        <v>0</v>
      </c>
      <c r="F716" s="130">
        <f>MAX(E714:G714)*0.2+MAX(E714:G714)</f>
        <v>0</v>
      </c>
      <c r="G716" s="130">
        <f>MAX(E714:G714)*0.2+MAX(E714:G714)</f>
        <v>0</v>
      </c>
      <c r="H716" s="131"/>
      <c r="I716" s="130"/>
      <c r="J716" s="127"/>
      <c r="K716" s="124"/>
      <c r="L716" s="124"/>
      <c r="M716" s="124"/>
      <c r="N716" s="124"/>
      <c r="O716" s="124"/>
      <c r="P716" s="124"/>
      <c r="Q716" s="114"/>
      <c r="R716" s="114"/>
      <c r="S716" s="128"/>
    </row>
    <row r="717" spans="1:19" ht="16.5" customHeight="1" hidden="1" thickBot="1">
      <c r="A717" s="398"/>
      <c r="B717" s="404"/>
      <c r="C717" s="123"/>
      <c r="D717" s="124"/>
      <c r="E717" s="114"/>
      <c r="F717" s="114"/>
      <c r="G717" s="114"/>
      <c r="H717" s="114"/>
      <c r="I717" s="114"/>
      <c r="J717" s="551"/>
      <c r="K717" s="552"/>
      <c r="L717" s="552"/>
      <c r="M717" s="552"/>
      <c r="N717" s="552"/>
      <c r="O717" s="552"/>
      <c r="P717" s="552"/>
      <c r="Q717" s="541"/>
      <c r="R717" s="541"/>
      <c r="S717" s="542"/>
    </row>
    <row r="718" spans="1:19" ht="16.5" customHeight="1" hidden="1">
      <c r="A718" s="398"/>
      <c r="B718" s="404"/>
      <c r="C718" s="123"/>
      <c r="D718" s="124"/>
      <c r="E718" s="114"/>
      <c r="F718" s="114"/>
      <c r="G718" s="114"/>
      <c r="H718" s="114"/>
      <c r="I718" s="114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</row>
    <row r="719" spans="1:19" ht="15.75" hidden="1" thickBot="1">
      <c r="A719" s="398"/>
      <c r="B719" s="554" t="s">
        <v>340</v>
      </c>
      <c r="C719" s="123"/>
      <c r="D719" s="124"/>
      <c r="E719" s="114"/>
      <c r="F719" s="114"/>
      <c r="G719" s="114"/>
      <c r="H719" s="114"/>
      <c r="I719" s="114"/>
      <c r="J719" s="210"/>
      <c r="K719" s="581"/>
      <c r="L719" s="581"/>
      <c r="M719" s="581"/>
      <c r="N719" s="581"/>
      <c r="O719" s="581"/>
      <c r="P719" s="581"/>
      <c r="Q719" s="581"/>
      <c r="R719" s="581"/>
      <c r="S719" s="585"/>
    </row>
    <row r="720" spans="1:19" ht="16.5" customHeight="1" hidden="1" thickBot="1">
      <c r="A720" s="398"/>
      <c r="B720" s="554"/>
      <c r="C720" s="123"/>
      <c r="D720" s="124"/>
      <c r="E720" s="1264" t="s">
        <v>147</v>
      </c>
      <c r="F720" s="1265"/>
      <c r="G720" s="1265"/>
      <c r="H720" s="1266"/>
      <c r="I720" s="114"/>
      <c r="J720" s="1261"/>
      <c r="K720" s="1262"/>
      <c r="L720" s="1262"/>
      <c r="M720" s="1262"/>
      <c r="N720" s="1262"/>
      <c r="O720" s="1262"/>
      <c r="P720" s="1262"/>
      <c r="Q720" s="1262"/>
      <c r="R720" s="1262"/>
      <c r="S720" s="1263"/>
    </row>
    <row r="721" spans="1:19" ht="16.5" customHeight="1" hidden="1" thickBot="1">
      <c r="A721" s="398"/>
      <c r="B721" s="554"/>
      <c r="C721" s="46"/>
      <c r="D721" s="46"/>
      <c r="E721" s="192" t="s">
        <v>5</v>
      </c>
      <c r="F721" s="193" t="s">
        <v>6</v>
      </c>
      <c r="G721" s="193" t="s">
        <v>7</v>
      </c>
      <c r="H721" s="283" t="s">
        <v>8</v>
      </c>
      <c r="I721" s="119"/>
      <c r="J721" s="546"/>
      <c r="K721" s="547"/>
      <c r="L721" s="547"/>
      <c r="M721" s="547"/>
      <c r="N721" s="547"/>
      <c r="O721" s="547"/>
      <c r="P721" s="547"/>
      <c r="Q721" s="547"/>
      <c r="R721" s="547"/>
      <c r="S721" s="537"/>
    </row>
    <row r="722" spans="1:19" ht="16.5" customHeight="1" hidden="1">
      <c r="A722" s="398"/>
      <c r="B722" s="555" t="s">
        <v>9</v>
      </c>
      <c r="C722" s="555"/>
      <c r="D722" s="155"/>
      <c r="E722" s="156">
        <f>E691+E714</f>
        <v>105</v>
      </c>
      <c r="F722" s="157">
        <f>F691+F714</f>
        <v>124</v>
      </c>
      <c r="G722" s="157">
        <f>G691+G714</f>
        <v>135</v>
      </c>
      <c r="H722" s="158"/>
      <c r="I722" s="113"/>
      <c r="J722" s="549"/>
      <c r="K722" s="124"/>
      <c r="L722" s="124"/>
      <c r="M722" s="124"/>
      <c r="N722" s="124"/>
      <c r="O722" s="124"/>
      <c r="P722" s="124"/>
      <c r="Q722" s="124"/>
      <c r="R722" s="124"/>
      <c r="S722" s="128"/>
    </row>
    <row r="723" spans="1:19" ht="16.5" customHeight="1" hidden="1" thickBot="1">
      <c r="A723" s="398"/>
      <c r="B723" s="151" t="s">
        <v>10</v>
      </c>
      <c r="C723" s="123"/>
      <c r="D723" s="114"/>
      <c r="E723" s="185"/>
      <c r="F723" s="146"/>
      <c r="G723" s="146"/>
      <c r="H723" s="147"/>
      <c r="I723" s="114"/>
      <c r="J723" s="127"/>
      <c r="K723" s="124"/>
      <c r="L723" s="124"/>
      <c r="M723" s="124"/>
      <c r="N723" s="124"/>
      <c r="O723" s="124"/>
      <c r="P723" s="124"/>
      <c r="Q723" s="124"/>
      <c r="R723" s="124"/>
      <c r="S723" s="128"/>
    </row>
    <row r="724" spans="1:19" ht="16.5" customHeight="1" hidden="1" thickBot="1">
      <c r="A724" s="398"/>
      <c r="B724" s="151" t="s">
        <v>11</v>
      </c>
      <c r="C724" s="123"/>
      <c r="D724" s="124"/>
      <c r="E724" s="129"/>
      <c r="F724" s="130"/>
      <c r="G724" s="130"/>
      <c r="H724" s="131"/>
      <c r="I724" s="130"/>
      <c r="J724" s="127"/>
      <c r="K724" s="124"/>
      <c r="L724" s="124"/>
      <c r="M724" s="124"/>
      <c r="N724" s="124"/>
      <c r="O724" s="124"/>
      <c r="P724" s="124"/>
      <c r="Q724" s="114"/>
      <c r="R724" s="114"/>
      <c r="S724" s="128"/>
    </row>
    <row r="725" spans="1:19" ht="16.5" customHeight="1" hidden="1" thickBot="1">
      <c r="A725" s="398"/>
      <c r="B725" s="404" t="s">
        <v>26</v>
      </c>
      <c r="C725" s="136"/>
      <c r="D725" s="137"/>
      <c r="E725" s="138"/>
      <c r="F725" s="138"/>
      <c r="G725" s="138"/>
      <c r="H725" s="138"/>
      <c r="I725" s="138"/>
      <c r="J725" s="556"/>
      <c r="K725" s="541"/>
      <c r="L725" s="541"/>
      <c r="M725" s="541"/>
      <c r="N725" s="541"/>
      <c r="O725" s="541"/>
      <c r="P725" s="541"/>
      <c r="Q725" s="541"/>
      <c r="R725" s="541"/>
      <c r="S725" s="553"/>
    </row>
    <row r="726" spans="1:19" ht="16.5" customHeight="1">
      <c r="A726" s="398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6.5" customHeight="1">
      <c r="A727" s="398"/>
      <c r="B727" s="265" t="s">
        <v>362</v>
      </c>
      <c r="C727" s="411"/>
      <c r="D727" s="221"/>
      <c r="E727" s="221"/>
      <c r="F727" s="221"/>
      <c r="G727" s="221"/>
      <c r="H727" s="221"/>
      <c r="I727" s="221"/>
      <c r="J727" s="221"/>
      <c r="K727" s="221"/>
      <c r="L727" s="221"/>
      <c r="M727" s="221"/>
      <c r="N727" s="221"/>
      <c r="O727" s="221"/>
      <c r="P727" s="221"/>
      <c r="Q727" s="221"/>
      <c r="R727" s="221"/>
      <c r="S727" s="221"/>
    </row>
    <row r="728" spans="1:19" ht="16.5" customHeight="1">
      <c r="A728" s="398"/>
      <c r="B728" s="265" t="s">
        <v>353</v>
      </c>
      <c r="C728" s="411"/>
      <c r="D728" s="221"/>
      <c r="E728" s="221"/>
      <c r="F728" s="221"/>
      <c r="G728" s="221"/>
      <c r="H728" s="221"/>
      <c r="I728" s="221"/>
      <c r="J728" s="221"/>
      <c r="K728" s="221"/>
      <c r="L728" s="221"/>
      <c r="M728" s="221"/>
      <c r="N728" s="221"/>
      <c r="O728" s="221"/>
      <c r="P728" s="221"/>
      <c r="Q728" s="221"/>
      <c r="R728" s="221"/>
      <c r="S728" s="221"/>
    </row>
    <row r="729" spans="1:19" ht="16.5" customHeight="1">
      <c r="A729" s="398"/>
      <c r="B729" s="799" t="s">
        <v>338</v>
      </c>
      <c r="C729" s="411"/>
      <c r="D729" s="221"/>
      <c r="E729" s="221"/>
      <c r="F729" s="221"/>
      <c r="G729" s="221"/>
      <c r="H729" s="221"/>
      <c r="I729" s="221"/>
      <c r="J729" s="221"/>
      <c r="K729" s="221"/>
      <c r="L729" s="221"/>
      <c r="M729" s="221"/>
      <c r="N729" s="221"/>
      <c r="O729" s="221"/>
      <c r="P729" s="221"/>
      <c r="Q729" s="221"/>
      <c r="R729" s="221"/>
      <c r="S729" s="221"/>
    </row>
    <row r="730" spans="1:19" ht="16.5" customHeight="1">
      <c r="A730" s="398"/>
      <c r="B730" s="530" t="s">
        <v>254</v>
      </c>
      <c r="C730" s="411"/>
      <c r="D730" s="221"/>
      <c r="E730" s="221"/>
      <c r="F730" s="221"/>
      <c r="G730" s="221"/>
      <c r="H730" s="221"/>
      <c r="I730" s="221"/>
      <c r="J730" s="221"/>
      <c r="K730" s="221"/>
      <c r="L730" s="221"/>
      <c r="M730" s="221"/>
      <c r="N730" s="221"/>
      <c r="O730" s="221"/>
      <c r="P730" s="221"/>
      <c r="Q730" s="221"/>
      <c r="R730" s="221"/>
      <c r="S730" s="221"/>
    </row>
    <row r="731" spans="1:19" ht="16.5" customHeight="1">
      <c r="A731" s="398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6.5" customHeight="1">
      <c r="A732" s="403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6.5" customHeight="1">
      <c r="A733" s="40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6.5" customHeight="1">
      <c r="A734" s="403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6.5" customHeight="1">
      <c r="A735" s="403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</row>
    <row r="736" spans="1:19" ht="16.5" customHeight="1">
      <c r="A736" s="39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</row>
    <row r="737" spans="1:19" ht="16.5" customHeight="1" hidden="1">
      <c r="A737" s="398"/>
      <c r="B737" s="149" t="s">
        <v>288</v>
      </c>
      <c r="C737" s="164"/>
      <c r="D737" s="138"/>
      <c r="E737" s="138"/>
      <c r="F737" s="138"/>
      <c r="G737" s="138"/>
      <c r="H737" s="138"/>
      <c r="I737" s="221"/>
      <c r="J737" s="221"/>
      <c r="K737" s="221"/>
      <c r="L737" s="221"/>
      <c r="M737" s="221"/>
      <c r="N737" s="221"/>
      <c r="O737" s="221"/>
      <c r="P737" s="221"/>
      <c r="Q737" s="221"/>
      <c r="R737" s="221"/>
      <c r="S737" s="221"/>
    </row>
    <row r="738" spans="1:19" ht="16.5" customHeight="1" hidden="1">
      <c r="A738" s="398"/>
      <c r="B738" s="149" t="s">
        <v>289</v>
      </c>
      <c r="C738" s="164"/>
      <c r="D738" s="138"/>
      <c r="E738" s="138"/>
      <c r="F738" s="138"/>
      <c r="G738" s="138"/>
      <c r="H738" s="138"/>
      <c r="I738" s="221"/>
      <c r="J738" s="221"/>
      <c r="K738" s="221"/>
      <c r="L738" s="221"/>
      <c r="M738" s="221"/>
      <c r="N738" s="221"/>
      <c r="O738" s="221"/>
      <c r="P738" s="221"/>
      <c r="Q738" s="221"/>
      <c r="R738" s="221"/>
      <c r="S738" s="221"/>
    </row>
    <row r="739" spans="1:19" ht="16.5" customHeight="1" hidden="1">
      <c r="A739" s="398"/>
      <c r="B739" s="793" t="s">
        <v>338</v>
      </c>
      <c r="C739" s="164"/>
      <c r="D739" s="138"/>
      <c r="E739" s="138"/>
      <c r="F739" s="138"/>
      <c r="G739" s="138"/>
      <c r="H739" s="138"/>
      <c r="I739" s="221"/>
      <c r="J739" s="221"/>
      <c r="K739" s="221"/>
      <c r="L739" s="221"/>
      <c r="M739" s="221"/>
      <c r="N739" s="221"/>
      <c r="O739" s="221"/>
      <c r="P739" s="221"/>
      <c r="Q739" s="221"/>
      <c r="R739" s="221"/>
      <c r="S739" s="221"/>
    </row>
    <row r="740" spans="1:20" ht="16.5" customHeight="1" hidden="1">
      <c r="A740" s="398"/>
      <c r="B740" s="163" t="s">
        <v>254</v>
      </c>
      <c r="C740" s="164"/>
      <c r="D740" s="138"/>
      <c r="E740" s="138"/>
      <c r="F740" s="138"/>
      <c r="G740" s="138"/>
      <c r="H740" s="138"/>
      <c r="I740" s="221"/>
      <c r="J740" s="221"/>
      <c r="K740" s="221"/>
      <c r="L740" s="221"/>
      <c r="M740" s="221"/>
      <c r="N740" s="221"/>
      <c r="O740" s="221"/>
      <c r="P740" s="221"/>
      <c r="Q740" s="221"/>
      <c r="R740" s="221"/>
      <c r="S740" s="292"/>
      <c r="T740" s="794"/>
    </row>
    <row r="741" spans="19:20" ht="16.5" customHeight="1">
      <c r="S741" s="291"/>
      <c r="T741" s="794"/>
    </row>
    <row r="742" spans="19:20" ht="16.5" customHeight="1">
      <c r="S742" s="291"/>
      <c r="T742" s="794"/>
    </row>
    <row r="743" spans="19:20" ht="16.5" customHeight="1">
      <c r="S743" s="291"/>
      <c r="T743" s="794"/>
    </row>
    <row r="744" spans="19:20" ht="16.5" customHeight="1">
      <c r="S744" s="291"/>
      <c r="T744" s="794"/>
    </row>
    <row r="745" spans="19:20" ht="16.5" customHeight="1">
      <c r="S745" s="291"/>
      <c r="T745" s="794"/>
    </row>
    <row r="746" spans="19:20" ht="16.5" customHeight="1">
      <c r="S746" s="291"/>
      <c r="T746" s="794"/>
    </row>
    <row r="747" spans="19:20" ht="16.5" customHeight="1">
      <c r="S747" s="291"/>
      <c r="T747" s="794"/>
    </row>
    <row r="748" spans="19:20" ht="16.5" customHeight="1">
      <c r="S748" s="291"/>
      <c r="T748" s="794"/>
    </row>
    <row r="749" spans="19:20" ht="16.5" customHeight="1">
      <c r="S749" s="291"/>
      <c r="T749" s="794"/>
    </row>
    <row r="750" spans="19:20" ht="16.5" customHeight="1">
      <c r="S750" s="291"/>
      <c r="T750" s="794"/>
    </row>
    <row r="751" spans="19:20" ht="16.5" customHeight="1">
      <c r="S751" s="291"/>
      <c r="T751" s="794"/>
    </row>
    <row r="752" spans="19:20" ht="16.5" customHeight="1">
      <c r="S752" s="291"/>
      <c r="T752" s="794"/>
    </row>
    <row r="753" spans="19:20" ht="16.5" customHeight="1">
      <c r="S753" s="291"/>
      <c r="T753" s="794"/>
    </row>
    <row r="754" spans="19:20" ht="16.5" customHeight="1">
      <c r="S754" s="291"/>
      <c r="T754" s="794"/>
    </row>
    <row r="755" spans="19:20" ht="16.5" customHeight="1">
      <c r="S755" s="291"/>
      <c r="T755" s="794"/>
    </row>
    <row r="756" spans="19:20" ht="16.5" customHeight="1">
      <c r="S756" s="291"/>
      <c r="T756" s="794"/>
    </row>
    <row r="757" spans="19:20" ht="16.5" customHeight="1">
      <c r="S757" s="291"/>
      <c r="T757" s="794"/>
    </row>
    <row r="758" spans="19:20" ht="16.5" customHeight="1">
      <c r="S758" s="291"/>
      <c r="T758" s="794"/>
    </row>
    <row r="759" spans="19:20" ht="16.5" customHeight="1">
      <c r="S759" s="291"/>
      <c r="T759" s="794"/>
    </row>
    <row r="760" spans="19:20" ht="16.5" customHeight="1">
      <c r="S760" s="291"/>
      <c r="T760" s="794"/>
    </row>
    <row r="761" spans="19:20" ht="16.5" customHeight="1">
      <c r="S761" s="291"/>
      <c r="T761" s="794"/>
    </row>
    <row r="762" spans="19:20" ht="16.5" customHeight="1">
      <c r="S762" s="291"/>
      <c r="T762" s="794"/>
    </row>
    <row r="763" spans="19:20" ht="16.5" customHeight="1">
      <c r="S763" s="291"/>
      <c r="T763" s="794"/>
    </row>
    <row r="764" spans="19:20" ht="16.5" customHeight="1">
      <c r="S764" s="291"/>
      <c r="T764" s="794"/>
    </row>
    <row r="765" spans="19:20" ht="16.5" customHeight="1">
      <c r="S765" s="291"/>
      <c r="T765" s="794"/>
    </row>
    <row r="766" spans="19:20" ht="16.5" customHeight="1">
      <c r="S766" s="291"/>
      <c r="T766" s="794"/>
    </row>
    <row r="767" spans="19:20" ht="16.5" customHeight="1">
      <c r="S767" s="291"/>
      <c r="T767" s="794"/>
    </row>
    <row r="768" spans="19:20" ht="16.5" customHeight="1">
      <c r="S768" s="291"/>
      <c r="T768" s="794"/>
    </row>
    <row r="769" spans="19:20" ht="16.5" customHeight="1">
      <c r="S769" s="291"/>
      <c r="T769" s="794"/>
    </row>
    <row r="770" spans="19:20" ht="16.5" customHeight="1">
      <c r="S770" s="291"/>
      <c r="T770" s="794"/>
    </row>
    <row r="771" spans="19:20" ht="16.5" customHeight="1">
      <c r="S771" s="291"/>
      <c r="T771" s="794"/>
    </row>
    <row r="772" spans="19:20" ht="16.5" customHeight="1">
      <c r="S772" s="291"/>
      <c r="T772" s="794"/>
    </row>
    <row r="773" spans="19:20" ht="16.5" customHeight="1">
      <c r="S773" s="291"/>
      <c r="T773" s="794"/>
    </row>
    <row r="774" spans="19:20" ht="16.5" customHeight="1">
      <c r="S774" s="291"/>
      <c r="T774" s="794"/>
    </row>
  </sheetData>
  <mergeCells count="87">
    <mergeCell ref="E166:H166"/>
    <mergeCell ref="E179:H179"/>
    <mergeCell ref="J179:S179"/>
    <mergeCell ref="C486:S486"/>
    <mergeCell ref="E436:H436"/>
    <mergeCell ref="J436:S436"/>
    <mergeCell ref="E453:H453"/>
    <mergeCell ref="J453:S453"/>
    <mergeCell ref="J416:S416"/>
    <mergeCell ref="E426:H426"/>
    <mergeCell ref="E711:H711"/>
    <mergeCell ref="J711:S711"/>
    <mergeCell ref="E720:H720"/>
    <mergeCell ref="J720:S720"/>
    <mergeCell ref="E702:H702"/>
    <mergeCell ref="J702:S702"/>
    <mergeCell ref="E655:H655"/>
    <mergeCell ref="J655:S655"/>
    <mergeCell ref="B697:S697"/>
    <mergeCell ref="C700:S700"/>
    <mergeCell ref="E621:H621"/>
    <mergeCell ref="J621:S621"/>
    <mergeCell ref="E630:H630"/>
    <mergeCell ref="J630:S630"/>
    <mergeCell ref="C609:S609"/>
    <mergeCell ref="E611:H611"/>
    <mergeCell ref="J611:S611"/>
    <mergeCell ref="C608:S608"/>
    <mergeCell ref="E558:H558"/>
    <mergeCell ref="J558:S558"/>
    <mergeCell ref="E575:H575"/>
    <mergeCell ref="J575:S575"/>
    <mergeCell ref="E542:H542"/>
    <mergeCell ref="J542:S542"/>
    <mergeCell ref="E550:H550"/>
    <mergeCell ref="J550:S550"/>
    <mergeCell ref="C540:S540"/>
    <mergeCell ref="E488:H488"/>
    <mergeCell ref="J488:S488"/>
    <mergeCell ref="E507:H507"/>
    <mergeCell ref="J507:S507"/>
    <mergeCell ref="J426:S426"/>
    <mergeCell ref="E369:H369"/>
    <mergeCell ref="J369:S369"/>
    <mergeCell ref="E388:H388"/>
    <mergeCell ref="J388:S388"/>
    <mergeCell ref="B414:S414"/>
    <mergeCell ref="E416:H416"/>
    <mergeCell ref="C413:S413"/>
    <mergeCell ref="E351:H351"/>
    <mergeCell ref="J351:S351"/>
    <mergeCell ref="E360:H360"/>
    <mergeCell ref="J360:S360"/>
    <mergeCell ref="E318:H318"/>
    <mergeCell ref="J318:S318"/>
    <mergeCell ref="C348:S348"/>
    <mergeCell ref="B349:S349"/>
    <mergeCell ref="E267:H267"/>
    <mergeCell ref="J267:S267"/>
    <mergeCell ref="C300:S300"/>
    <mergeCell ref="B301:S301"/>
    <mergeCell ref="E241:H241"/>
    <mergeCell ref="J241:S241"/>
    <mergeCell ref="E252:H252"/>
    <mergeCell ref="J252:S252"/>
    <mergeCell ref="E51:H51"/>
    <mergeCell ref="J51:S51"/>
    <mergeCell ref="E70:H70"/>
    <mergeCell ref="E157:H157"/>
    <mergeCell ref="J157:S157"/>
    <mergeCell ref="C103:S103"/>
    <mergeCell ref="C155:S155"/>
    <mergeCell ref="J70:S70"/>
    <mergeCell ref="E124:H124"/>
    <mergeCell ref="J124:S124"/>
    <mergeCell ref="E7:H7"/>
    <mergeCell ref="J7:S7"/>
    <mergeCell ref="E38:H38"/>
    <mergeCell ref="J38:S38"/>
    <mergeCell ref="C31:S31"/>
    <mergeCell ref="E33:H33"/>
    <mergeCell ref="E230:H230"/>
    <mergeCell ref="J230:S230"/>
    <mergeCell ref="E195:H195"/>
    <mergeCell ref="J195:S195"/>
    <mergeCell ref="B227:S227"/>
    <mergeCell ref="C228:S228"/>
  </mergeCells>
  <printOptions/>
  <pageMargins left="0.34" right="0.35" top="0.57" bottom="0.47" header="0.38" footer="0.25"/>
  <pageSetup fitToHeight="0" horizontalDpi="600" verticalDpi="600" orientation="portrait" scale="71" r:id="rId2"/>
  <headerFooter alignWithMargins="0">
    <oddHeader>&amp;R&amp;"Arial,Bold"&amp;10Page &amp;P of &amp;N</oddHeader>
  </headerFooter>
  <rowBreaks count="10" manualBreakCount="10">
    <brk id="63" max="255" man="1"/>
    <brk id="117" max="255" man="1"/>
    <brk id="188" max="255" man="1"/>
    <brk id="260" max="255" man="1"/>
    <brk id="311" max="255" man="1"/>
    <brk id="381" max="255" man="1"/>
    <brk id="446" max="255" man="1"/>
    <brk id="500" max="255" man="1"/>
    <brk id="568" max="255" man="1"/>
    <brk id="64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0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17.83203125" style="11" customWidth="1"/>
    <col min="2" max="3" width="9.33203125" style="11" customWidth="1"/>
    <col min="4" max="6" width="9.33203125" style="57" customWidth="1"/>
    <col min="7" max="7" width="7.16015625" style="57" customWidth="1"/>
    <col min="8" max="16" width="9.33203125" style="11" customWidth="1"/>
    <col min="17" max="27" width="9.33203125" style="11" hidden="1" customWidth="1"/>
    <col min="28" max="28" width="0" style="11" hidden="1" customWidth="1"/>
    <col min="29" max="29" width="11.16015625" style="11" hidden="1" customWidth="1"/>
    <col min="30" max="31" width="9.33203125" style="11" hidden="1" customWidth="1"/>
    <col min="32" max="32" width="8" style="11" hidden="1" customWidth="1"/>
    <col min="33" max="37" width="9.33203125" style="11" hidden="1" customWidth="1"/>
    <col min="38" max="16384" width="9.33203125" style="11" customWidth="1"/>
  </cols>
  <sheetData>
    <row r="3" ht="18">
      <c r="A3" s="226"/>
    </row>
    <row r="6" ht="51" customHeight="1"/>
    <row r="9" spans="1:11" ht="25.5">
      <c r="A9" s="1249" t="s">
        <v>413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</row>
    <row r="10" spans="1:11" ht="25.5">
      <c r="A10" s="905"/>
      <c r="B10" s="905"/>
      <c r="C10" s="905"/>
      <c r="D10" s="906"/>
      <c r="E10" s="906"/>
      <c r="F10" s="906"/>
      <c r="G10" s="906"/>
      <c r="H10" s="905"/>
      <c r="I10" s="905"/>
      <c r="J10" s="905"/>
      <c r="K10" s="905"/>
    </row>
    <row r="11" spans="1:11" ht="25.5">
      <c r="A11" s="1212">
        <f>+'SAT SCH'!A11:K11</f>
        <v>38165</v>
      </c>
      <c r="B11" s="1276"/>
      <c r="C11" s="1276"/>
      <c r="D11" s="1276"/>
      <c r="E11" s="1276"/>
      <c r="F11" s="1276"/>
      <c r="G11" s="1277"/>
      <c r="H11" s="1276"/>
      <c r="I11" s="1276"/>
      <c r="J11" s="1276"/>
      <c r="K11" s="1276"/>
    </row>
    <row r="12" spans="1:11" ht="25.5">
      <c r="A12" s="905"/>
      <c r="B12" s="905"/>
      <c r="C12" s="905"/>
      <c r="D12" s="906"/>
      <c r="E12" s="906"/>
      <c r="F12" s="906"/>
      <c r="G12" s="906"/>
      <c r="H12" s="905"/>
      <c r="I12" s="905"/>
      <c r="J12" s="905"/>
      <c r="K12" s="905"/>
    </row>
    <row r="13" spans="1:11" ht="25.5">
      <c r="A13" s="1249" t="s">
        <v>41</v>
      </c>
      <c r="B13" s="1249"/>
      <c r="C13" s="1249"/>
      <c r="D13" s="1249"/>
      <c r="E13" s="1249"/>
      <c r="F13" s="1249"/>
      <c r="G13" s="1277"/>
      <c r="H13" s="1249"/>
      <c r="I13" s="1249"/>
      <c r="J13" s="1249"/>
      <c r="K13" s="1249"/>
    </row>
    <row r="18" ht="14.25" customHeight="1"/>
    <row r="20" ht="18">
      <c r="F20" s="204"/>
    </row>
  </sheetData>
  <mergeCells count="3">
    <mergeCell ref="A9:K9"/>
    <mergeCell ref="A11:K11"/>
    <mergeCell ref="A13:K13"/>
  </mergeCells>
  <printOptions horizontalCentered="1"/>
  <pageMargins left="0.34" right="0.35" top="2.07" bottom="0.47" header="0.38" footer="0.25"/>
  <pageSetup horizontalDpi="600" verticalDpi="600" orientation="portrait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18"/>
  <sheetViews>
    <sheetView tabSelected="1" workbookViewId="0" topLeftCell="B1">
      <selection activeCell="A1" sqref="A1:D1"/>
    </sheetView>
  </sheetViews>
  <sheetFormatPr defaultColWidth="9.33203125" defaultRowHeight="16.5" customHeight="1"/>
  <cols>
    <col min="1" max="1" width="9.33203125" style="399" hidden="1" customWidth="1"/>
    <col min="2" max="2" width="15.5" style="399" customWidth="1"/>
    <col min="3" max="3" width="16.83203125" style="203" bestFit="1" customWidth="1"/>
    <col min="4" max="4" width="8.83203125" style="165" bestFit="1" customWidth="1"/>
    <col min="5" max="8" width="12" style="165" customWidth="1"/>
    <col min="9" max="9" width="8.33203125" style="165" hidden="1" customWidth="1"/>
    <col min="10" max="18" width="8.66015625" style="165" customWidth="1"/>
    <col min="19" max="19" width="8.83203125" style="407" customWidth="1"/>
    <col min="20" max="16384" width="9.33203125" style="399" customWidth="1"/>
  </cols>
  <sheetData>
    <row r="1" spans="1:19" s="397" customFormat="1" ht="16.5" customHeight="1">
      <c r="A1" s="396"/>
      <c r="B1" s="408" t="s">
        <v>0</v>
      </c>
      <c r="C1" s="409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s="397" customFormat="1" ht="16.5" customHeight="1">
      <c r="A2" s="396"/>
      <c r="B2" s="408" t="s">
        <v>198</v>
      </c>
      <c r="C2" s="409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6.5" customHeight="1">
      <c r="A3" s="398"/>
      <c r="B3" s="410"/>
      <c r="C3" s="41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r="4" spans="1:19" ht="16.5" customHeight="1">
      <c r="A4" s="398"/>
      <c r="B4" s="408" t="s">
        <v>213</v>
      </c>
      <c r="C4" s="41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</row>
    <row r="5" spans="1:19" ht="16.5" customHeight="1">
      <c r="A5" s="398"/>
      <c r="B5" s="410"/>
      <c r="C5" s="411"/>
      <c r="D5" s="221"/>
      <c r="E5" s="221"/>
      <c r="F5" s="221"/>
      <c r="G5" s="221"/>
      <c r="H5" s="221"/>
      <c r="I5" s="221" t="s">
        <v>125</v>
      </c>
      <c r="J5" s="412"/>
      <c r="K5" s="412"/>
      <c r="L5" s="412"/>
      <c r="M5" s="412"/>
      <c r="N5" s="412"/>
      <c r="O5" s="412"/>
      <c r="P5" s="412"/>
      <c r="Q5" s="412"/>
      <c r="R5" s="413"/>
      <c r="S5" s="412"/>
    </row>
    <row r="6" spans="1:19" ht="16.5" customHeight="1" thickBot="1">
      <c r="A6" s="398"/>
      <c r="B6" s="408" t="s">
        <v>2</v>
      </c>
      <c r="C6" s="41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</row>
    <row r="7" spans="1:19" ht="16.5" customHeight="1" thickBot="1">
      <c r="A7" s="398"/>
      <c r="B7" s="410"/>
      <c r="C7" s="414"/>
      <c r="D7" s="392"/>
      <c r="E7" s="1278" t="s">
        <v>3</v>
      </c>
      <c r="F7" s="1279"/>
      <c r="G7" s="1279"/>
      <c r="H7" s="1280"/>
      <c r="I7" s="234"/>
      <c r="J7" s="1281"/>
      <c r="K7" s="1282"/>
      <c r="L7" s="1282"/>
      <c r="M7" s="1282"/>
      <c r="N7" s="1282"/>
      <c r="O7" s="1282"/>
      <c r="P7" s="1282"/>
      <c r="Q7" s="1282"/>
      <c r="R7" s="1282"/>
      <c r="S7" s="1283"/>
    </row>
    <row r="8" spans="1:19" s="397" customFormat="1" ht="16.5" customHeight="1" thickBot="1">
      <c r="A8" s="396"/>
      <c r="B8" s="408"/>
      <c r="C8" s="468" t="s">
        <v>4</v>
      </c>
      <c r="D8" s="469"/>
      <c r="E8" s="416" t="s">
        <v>5</v>
      </c>
      <c r="F8" s="417" t="s">
        <v>265</v>
      </c>
      <c r="G8" s="417" t="s">
        <v>7</v>
      </c>
      <c r="H8" s="418" t="s">
        <v>8</v>
      </c>
      <c r="I8" s="236">
        <v>11</v>
      </c>
      <c r="J8" s="419"/>
      <c r="K8" s="264"/>
      <c r="L8" s="264"/>
      <c r="M8" s="264"/>
      <c r="N8" s="264"/>
      <c r="O8" s="264"/>
      <c r="P8" s="264"/>
      <c r="Q8" s="264"/>
      <c r="R8" s="264"/>
      <c r="S8" s="420"/>
    </row>
    <row r="9" spans="1:19" s="397" customFormat="1" ht="16.5" customHeight="1">
      <c r="A9" s="396"/>
      <c r="B9" s="408"/>
      <c r="C9" s="314" t="s">
        <v>215</v>
      </c>
      <c r="D9" s="307"/>
      <c r="E9" s="272">
        <v>4</v>
      </c>
      <c r="F9" s="270">
        <v>6</v>
      </c>
      <c r="G9" s="270">
        <v>8</v>
      </c>
      <c r="H9" s="273"/>
      <c r="I9" s="249"/>
      <c r="J9" s="419"/>
      <c r="K9" s="246"/>
      <c r="L9" s="246"/>
      <c r="M9" s="246"/>
      <c r="N9" s="246"/>
      <c r="O9" s="246"/>
      <c r="P9" s="246"/>
      <c r="Q9" s="246"/>
      <c r="R9" s="246"/>
      <c r="S9" s="424"/>
    </row>
    <row r="10" spans="1:19" s="397" customFormat="1" ht="16.5" customHeight="1">
      <c r="A10" s="396"/>
      <c r="B10" s="408"/>
      <c r="C10" s="314">
        <v>18</v>
      </c>
      <c r="D10" s="307" t="s">
        <v>203</v>
      </c>
      <c r="E10" s="272">
        <v>11</v>
      </c>
      <c r="F10" s="270">
        <v>15</v>
      </c>
      <c r="G10" s="270">
        <v>16</v>
      </c>
      <c r="H10" s="273">
        <v>2</v>
      </c>
      <c r="I10" s="238"/>
      <c r="J10" s="257"/>
      <c r="K10" s="243"/>
      <c r="L10" s="243"/>
      <c r="M10" s="243"/>
      <c r="N10" s="243"/>
      <c r="O10" s="243"/>
      <c r="P10" s="243"/>
      <c r="Q10" s="243"/>
      <c r="R10" s="243"/>
      <c r="S10" s="258"/>
    </row>
    <row r="11" spans="1:19" s="397" customFormat="1" ht="16.5" customHeight="1">
      <c r="A11" s="396"/>
      <c r="B11" s="408"/>
      <c r="C11" s="314" t="s">
        <v>219</v>
      </c>
      <c r="D11" s="307" t="s">
        <v>203</v>
      </c>
      <c r="E11" s="272"/>
      <c r="F11" s="270"/>
      <c r="G11" s="270"/>
      <c r="H11" s="273">
        <v>1</v>
      </c>
      <c r="I11" s="238"/>
      <c r="J11" s="257"/>
      <c r="K11" s="243"/>
      <c r="L11" s="243"/>
      <c r="M11" s="243"/>
      <c r="N11" s="243"/>
      <c r="O11" s="243"/>
      <c r="P11" s="243"/>
      <c r="Q11" s="243"/>
      <c r="R11" s="243"/>
      <c r="S11" s="258"/>
    </row>
    <row r="12" spans="1:19" s="397" customFormat="1" ht="16.5" customHeight="1">
      <c r="A12" s="396"/>
      <c r="B12" s="408"/>
      <c r="C12" s="314">
        <v>45</v>
      </c>
      <c r="D12" s="307" t="s">
        <v>203</v>
      </c>
      <c r="E12" s="272">
        <v>9</v>
      </c>
      <c r="F12" s="270">
        <v>11</v>
      </c>
      <c r="G12" s="270">
        <v>13</v>
      </c>
      <c r="H12" s="273">
        <v>2</v>
      </c>
      <c r="I12" s="238"/>
      <c r="J12" s="257"/>
      <c r="K12" s="243"/>
      <c r="L12" s="243"/>
      <c r="M12" s="243"/>
      <c r="N12" s="243"/>
      <c r="O12" s="243"/>
      <c r="P12" s="243"/>
      <c r="Q12" s="243"/>
      <c r="R12" s="243"/>
      <c r="S12" s="258"/>
    </row>
    <row r="13" spans="1:19" s="397" customFormat="1" ht="16.5" customHeight="1">
      <c r="A13" s="396"/>
      <c r="B13" s="408"/>
      <c r="C13" s="314">
        <v>55</v>
      </c>
      <c r="D13" s="307"/>
      <c r="E13" s="272">
        <v>1</v>
      </c>
      <c r="F13" s="270">
        <v>1</v>
      </c>
      <c r="G13" s="270">
        <v>1</v>
      </c>
      <c r="H13" s="273"/>
      <c r="I13" s="238"/>
      <c r="J13" s="257"/>
      <c r="K13" s="243"/>
      <c r="L13" s="243"/>
      <c r="M13" s="243"/>
      <c r="N13" s="243"/>
      <c r="O13" s="243"/>
      <c r="P13" s="243"/>
      <c r="Q13" s="243"/>
      <c r="R13" s="243"/>
      <c r="S13" s="258"/>
    </row>
    <row r="14" spans="1:19" s="397" customFormat="1" ht="16.5" customHeight="1">
      <c r="A14" s="396"/>
      <c r="B14" s="408"/>
      <c r="C14" s="314" t="s">
        <v>282</v>
      </c>
      <c r="D14" s="307" t="s">
        <v>203</v>
      </c>
      <c r="E14" s="272">
        <v>6</v>
      </c>
      <c r="F14" s="270">
        <v>9</v>
      </c>
      <c r="G14" s="270">
        <v>11</v>
      </c>
      <c r="H14" s="273">
        <v>2</v>
      </c>
      <c r="I14" s="238"/>
      <c r="J14" s="257"/>
      <c r="K14" s="243"/>
      <c r="L14" s="243"/>
      <c r="M14" s="243"/>
      <c r="N14" s="243"/>
      <c r="O14" s="243"/>
      <c r="P14" s="243"/>
      <c r="Q14" s="243"/>
      <c r="R14" s="243"/>
      <c r="S14" s="258"/>
    </row>
    <row r="15" spans="1:19" s="397" customFormat="1" ht="16.5" customHeight="1">
      <c r="A15" s="396"/>
      <c r="B15" s="408"/>
      <c r="C15" s="314">
        <v>66</v>
      </c>
      <c r="D15" s="307"/>
      <c r="E15" s="272">
        <v>4</v>
      </c>
      <c r="F15" s="270">
        <v>4</v>
      </c>
      <c r="G15" s="270">
        <v>5</v>
      </c>
      <c r="H15" s="273">
        <v>0</v>
      </c>
      <c r="I15" s="238"/>
      <c r="J15" s="257"/>
      <c r="K15" s="243"/>
      <c r="L15" s="243"/>
      <c r="M15" s="243"/>
      <c r="N15" s="243"/>
      <c r="O15" s="243"/>
      <c r="P15" s="243"/>
      <c r="Q15" s="243"/>
      <c r="R15" s="243"/>
      <c r="S15" s="258"/>
    </row>
    <row r="16" spans="1:19" ht="16.5" customHeight="1" thickBot="1">
      <c r="A16" s="398"/>
      <c r="B16" s="410"/>
      <c r="C16" s="314">
        <v>105</v>
      </c>
      <c r="D16" s="307" t="s">
        <v>203</v>
      </c>
      <c r="E16" s="466"/>
      <c r="F16" s="427"/>
      <c r="G16" s="427"/>
      <c r="H16" s="428">
        <v>1</v>
      </c>
      <c r="I16" s="240"/>
      <c r="J16" s="257"/>
      <c r="K16" s="243"/>
      <c r="L16" s="243"/>
      <c r="M16" s="243"/>
      <c r="N16" s="243"/>
      <c r="O16" s="243"/>
      <c r="P16" s="243"/>
      <c r="Q16" s="243"/>
      <c r="R16" s="243"/>
      <c r="S16" s="258"/>
    </row>
    <row r="17" spans="1:19" ht="16.5" customHeight="1">
      <c r="A17" s="398"/>
      <c r="B17" s="410"/>
      <c r="C17" s="314">
        <v>362</v>
      </c>
      <c r="D17" s="792"/>
      <c r="E17" s="272">
        <v>3</v>
      </c>
      <c r="F17" s="270">
        <v>3</v>
      </c>
      <c r="G17" s="270">
        <v>4</v>
      </c>
      <c r="H17" s="273"/>
      <c r="I17" s="238"/>
      <c r="J17" s="257"/>
      <c r="K17" s="243"/>
      <c r="L17" s="243"/>
      <c r="M17" s="243"/>
      <c r="N17" s="243"/>
      <c r="O17" s="243"/>
      <c r="P17" s="243"/>
      <c r="Q17" s="243"/>
      <c r="R17" s="243"/>
      <c r="S17" s="258"/>
    </row>
    <row r="18" spans="1:19" ht="16.5" customHeight="1">
      <c r="A18" s="398"/>
      <c r="B18" s="410"/>
      <c r="C18" s="314">
        <v>460</v>
      </c>
      <c r="D18" s="307"/>
      <c r="E18" s="272">
        <v>6</v>
      </c>
      <c r="F18" s="270">
        <v>8</v>
      </c>
      <c r="G18" s="270">
        <v>8</v>
      </c>
      <c r="H18" s="273"/>
      <c r="I18" s="238"/>
      <c r="J18" s="257"/>
      <c r="K18" s="243"/>
      <c r="L18" s="243"/>
      <c r="M18" s="243"/>
      <c r="N18" s="243"/>
      <c r="O18" s="243"/>
      <c r="P18" s="243"/>
      <c r="Q18" s="243"/>
      <c r="R18" s="243"/>
      <c r="S18" s="258"/>
    </row>
    <row r="19" spans="1:19" ht="16.5" customHeight="1" hidden="1">
      <c r="A19" s="398"/>
      <c r="B19" s="410"/>
      <c r="C19" s="314">
        <v>576</v>
      </c>
      <c r="D19" s="307" t="s">
        <v>211</v>
      </c>
      <c r="E19" s="272"/>
      <c r="F19" s="270"/>
      <c r="G19" s="270"/>
      <c r="H19" s="273"/>
      <c r="I19" s="238"/>
      <c r="J19" s="257"/>
      <c r="K19" s="243"/>
      <c r="L19" s="243"/>
      <c r="M19" s="243"/>
      <c r="N19" s="243"/>
      <c r="O19" s="243"/>
      <c r="P19" s="243"/>
      <c r="Q19" s="243"/>
      <c r="R19" s="243"/>
      <c r="S19" s="258"/>
    </row>
    <row r="20" spans="1:19" ht="16.5" customHeight="1" hidden="1">
      <c r="A20" s="398"/>
      <c r="B20" s="410"/>
      <c r="C20" s="314"/>
      <c r="D20" s="307"/>
      <c r="E20" s="272"/>
      <c r="F20" s="270"/>
      <c r="G20" s="270"/>
      <c r="H20" s="273"/>
      <c r="I20" s="238"/>
      <c r="J20" s="257"/>
      <c r="K20" s="243"/>
      <c r="L20" s="243"/>
      <c r="M20" s="243"/>
      <c r="N20" s="243"/>
      <c r="O20" s="243"/>
      <c r="P20" s="243"/>
      <c r="Q20" s="243"/>
      <c r="R20" s="243"/>
      <c r="S20" s="258"/>
    </row>
    <row r="21" spans="1:19" ht="16.5" customHeight="1" hidden="1">
      <c r="A21" s="398"/>
      <c r="B21" s="410"/>
      <c r="C21" s="317"/>
      <c r="D21" s="318"/>
      <c r="E21" s="272"/>
      <c r="F21" s="270"/>
      <c r="G21" s="270"/>
      <c r="H21" s="273"/>
      <c r="I21" s="238"/>
      <c r="J21" s="257"/>
      <c r="K21" s="243"/>
      <c r="L21" s="243"/>
      <c r="M21" s="243"/>
      <c r="N21" s="243"/>
      <c r="O21" s="243"/>
      <c r="P21" s="243"/>
      <c r="Q21" s="243"/>
      <c r="R21" s="243"/>
      <c r="S21" s="258"/>
    </row>
    <row r="22" spans="1:19" ht="16.5" customHeight="1" hidden="1">
      <c r="A22" s="398"/>
      <c r="B22" s="410"/>
      <c r="C22" s="317"/>
      <c r="D22" s="318"/>
      <c r="E22" s="272"/>
      <c r="F22" s="270"/>
      <c r="G22" s="270"/>
      <c r="H22" s="273"/>
      <c r="I22" s="238"/>
      <c r="J22" s="257"/>
      <c r="K22" s="243"/>
      <c r="L22" s="243"/>
      <c r="M22" s="243"/>
      <c r="N22" s="243"/>
      <c r="O22" s="243"/>
      <c r="P22" s="243"/>
      <c r="Q22" s="243"/>
      <c r="R22" s="243"/>
      <c r="S22" s="258"/>
    </row>
    <row r="23" spans="1:19" ht="16.5" customHeight="1" thickBot="1">
      <c r="A23" s="398"/>
      <c r="B23" s="410"/>
      <c r="C23" s="614"/>
      <c r="D23" s="321"/>
      <c r="E23" s="274"/>
      <c r="F23" s="275"/>
      <c r="G23" s="275"/>
      <c r="H23" s="430"/>
      <c r="I23" s="238"/>
      <c r="J23" s="257"/>
      <c r="K23" s="243"/>
      <c r="L23" s="243"/>
      <c r="M23" s="243"/>
      <c r="N23" s="243"/>
      <c r="O23" s="243"/>
      <c r="P23" s="243"/>
      <c r="Q23" s="243"/>
      <c r="R23" s="243"/>
      <c r="S23" s="258"/>
    </row>
    <row r="24" spans="1:19" ht="16.5" customHeight="1" hidden="1" thickBot="1">
      <c r="A24" s="398"/>
      <c r="B24" s="410"/>
      <c r="C24" s="429"/>
      <c r="D24" s="430"/>
      <c r="E24" s="795"/>
      <c r="F24" s="796"/>
      <c r="G24" s="796"/>
      <c r="H24" s="797"/>
      <c r="I24" s="240"/>
      <c r="J24" s="257"/>
      <c r="K24" s="243"/>
      <c r="L24" s="243"/>
      <c r="M24" s="243"/>
      <c r="N24" s="243"/>
      <c r="O24" s="243"/>
      <c r="P24" s="243"/>
      <c r="Q24" s="243"/>
      <c r="R24" s="243"/>
      <c r="S24" s="258"/>
    </row>
    <row r="25" spans="1:19" ht="16.5" customHeight="1">
      <c r="A25" s="398"/>
      <c r="B25" s="408" t="s">
        <v>9</v>
      </c>
      <c r="C25" s="431"/>
      <c r="D25" s="246"/>
      <c r="E25" s="432">
        <f>SUM(E9:E23)</f>
        <v>44</v>
      </c>
      <c r="F25" s="433">
        <f>SUM(F9:F23)</f>
        <v>57</v>
      </c>
      <c r="G25" s="433">
        <f>SUM(G9:G23)</f>
        <v>66</v>
      </c>
      <c r="H25" s="422">
        <f>SUM(H9:H23)</f>
        <v>8</v>
      </c>
      <c r="I25" s="234"/>
      <c r="J25" s="257"/>
      <c r="K25" s="243"/>
      <c r="L25" s="243"/>
      <c r="M25" s="243"/>
      <c r="N25" s="243"/>
      <c r="O25" s="243"/>
      <c r="P25" s="243"/>
      <c r="Q25" s="243"/>
      <c r="R25" s="243"/>
      <c r="S25" s="258"/>
    </row>
    <row r="26" spans="1:19" ht="16.5" customHeight="1" thickBot="1">
      <c r="A26" s="398"/>
      <c r="B26" s="408" t="s">
        <v>10</v>
      </c>
      <c r="C26" s="431"/>
      <c r="D26" s="246"/>
      <c r="E26" s="272">
        <f>E27-E25</f>
        <v>107</v>
      </c>
      <c r="F26" s="270">
        <f>F27-F25</f>
        <v>94</v>
      </c>
      <c r="G26" s="270">
        <f>G27-G25</f>
        <v>85</v>
      </c>
      <c r="H26" s="273"/>
      <c r="I26" s="243"/>
      <c r="J26" s="257"/>
      <c r="K26" s="243"/>
      <c r="L26" s="243"/>
      <c r="M26" s="243"/>
      <c r="N26" s="243"/>
      <c r="O26" s="243"/>
      <c r="P26" s="243"/>
      <c r="Q26" s="243"/>
      <c r="R26" s="243"/>
      <c r="S26" s="258"/>
    </row>
    <row r="27" spans="1:19" ht="16.5" customHeight="1" thickBot="1">
      <c r="A27" s="398"/>
      <c r="B27" s="408" t="s">
        <v>11</v>
      </c>
      <c r="C27" s="431"/>
      <c r="D27" s="246"/>
      <c r="E27" s="434">
        <v>151</v>
      </c>
      <c r="F27" s="435">
        <v>151</v>
      </c>
      <c r="G27" s="435">
        <v>151</v>
      </c>
      <c r="H27" s="436"/>
      <c r="I27" s="244"/>
      <c r="J27" s="257"/>
      <c r="K27" s="243"/>
      <c r="L27" s="243"/>
      <c r="M27" s="243"/>
      <c r="N27" s="243"/>
      <c r="O27" s="243"/>
      <c r="P27" s="243"/>
      <c r="Q27" s="243"/>
      <c r="R27" s="243"/>
      <c r="S27" s="258"/>
    </row>
    <row r="28" spans="1:19" ht="16.5" customHeight="1" thickBot="1">
      <c r="A28" s="398"/>
      <c r="B28" s="408" t="s">
        <v>26</v>
      </c>
      <c r="C28" s="437"/>
      <c r="D28" s="243"/>
      <c r="E28" s="243"/>
      <c r="F28" s="438"/>
      <c r="G28" s="243"/>
      <c r="H28" s="243"/>
      <c r="I28" s="243"/>
      <c r="J28" s="439"/>
      <c r="K28" s="440"/>
      <c r="L28" s="440"/>
      <c r="M28" s="440"/>
      <c r="N28" s="440"/>
      <c r="O28" s="441"/>
      <c r="P28" s="442"/>
      <c r="Q28" s="442"/>
      <c r="R28" s="442"/>
      <c r="S28" s="443"/>
    </row>
    <row r="29" spans="1:19" ht="16.5" customHeight="1">
      <c r="A29" s="398"/>
      <c r="B29" s="408"/>
      <c r="C29" s="437"/>
      <c r="D29" s="243"/>
      <c r="E29" s="243"/>
      <c r="F29" s="438"/>
      <c r="G29" s="243"/>
      <c r="H29" s="243"/>
      <c r="I29" s="243"/>
      <c r="J29" s="211"/>
      <c r="K29" s="178"/>
      <c r="L29" s="178"/>
      <c r="M29" s="178"/>
      <c r="N29" s="178"/>
      <c r="O29" s="178"/>
      <c r="P29" s="178"/>
      <c r="Q29" s="178"/>
      <c r="R29" s="178"/>
      <c r="S29" s="178"/>
    </row>
    <row r="30" spans="1:19" s="401" customFormat="1" ht="16.5" customHeight="1" thickBot="1">
      <c r="A30" s="400"/>
      <c r="B30" s="408" t="s">
        <v>304</v>
      </c>
      <c r="C30" s="437"/>
      <c r="D30" s="243"/>
      <c r="E30" s="243"/>
      <c r="F30" s="243"/>
      <c r="G30" s="243"/>
      <c r="H30" s="243"/>
      <c r="I30" s="243"/>
      <c r="J30" s="221"/>
      <c r="K30" s="221"/>
      <c r="L30" s="221"/>
      <c r="M30" s="221"/>
      <c r="N30" s="221"/>
      <c r="O30" s="221"/>
      <c r="P30" s="221"/>
      <c r="Q30" s="221"/>
      <c r="R30" s="221"/>
      <c r="S30" s="221"/>
    </row>
    <row r="31" spans="1:19" s="401" customFormat="1" ht="16.5" customHeight="1" thickBot="1">
      <c r="A31" s="400"/>
      <c r="B31" s="408"/>
      <c r="C31" s="1278" t="s">
        <v>107</v>
      </c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80"/>
    </row>
    <row r="32" spans="1:19" s="401" customFormat="1" ht="16.5" customHeight="1" hidden="1">
      <c r="A32" s="400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</row>
    <row r="33" spans="1:19" s="401" customFormat="1" ht="16.5" customHeight="1" hidden="1">
      <c r="A33" s="402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</row>
    <row r="34" spans="1:19" s="401" customFormat="1" ht="16.5" customHeight="1">
      <c r="A34" s="402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</row>
    <row r="35" spans="1:19" s="401" customFormat="1" ht="16.5" customHeight="1" thickBot="1">
      <c r="A35" s="400"/>
      <c r="B35" s="408" t="s">
        <v>306</v>
      </c>
      <c r="C35" s="41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</row>
    <row r="36" spans="1:19" s="401" customFormat="1" ht="16.5" customHeight="1" thickBot="1">
      <c r="A36" s="400"/>
      <c r="B36" s="410"/>
      <c r="C36" s="414"/>
      <c r="D36" s="392"/>
      <c r="E36" s="1278" t="s">
        <v>3</v>
      </c>
      <c r="F36" s="1279"/>
      <c r="G36" s="1279"/>
      <c r="H36" s="1280"/>
      <c r="I36" s="234"/>
      <c r="J36" s="1281"/>
      <c r="K36" s="1282"/>
      <c r="L36" s="1282"/>
      <c r="M36" s="1282"/>
      <c r="N36" s="1282"/>
      <c r="O36" s="1282"/>
      <c r="P36" s="1282"/>
      <c r="Q36" s="1282"/>
      <c r="R36" s="1282"/>
      <c r="S36" s="1283"/>
    </row>
    <row r="37" spans="1:19" s="401" customFormat="1" ht="16.5" customHeight="1" thickBot="1">
      <c r="A37" s="400"/>
      <c r="B37" s="408"/>
      <c r="C37" s="415" t="s">
        <v>4</v>
      </c>
      <c r="D37" s="444"/>
      <c r="E37" s="445" t="s">
        <v>5</v>
      </c>
      <c r="F37" s="446" t="s">
        <v>6</v>
      </c>
      <c r="G37" s="446" t="s">
        <v>7</v>
      </c>
      <c r="H37" s="447" t="s">
        <v>8</v>
      </c>
      <c r="I37" s="267"/>
      <c r="J37" s="419"/>
      <c r="K37" s="264"/>
      <c r="L37" s="264"/>
      <c r="M37" s="264"/>
      <c r="N37" s="264"/>
      <c r="O37" s="264"/>
      <c r="P37" s="264"/>
      <c r="Q37" s="264"/>
      <c r="R37" s="264"/>
      <c r="S37" s="420"/>
    </row>
    <row r="38" spans="1:19" s="401" customFormat="1" ht="16.5" customHeight="1" hidden="1" thickBot="1">
      <c r="A38" s="400"/>
      <c r="B38" s="408"/>
      <c r="C38" s="1092"/>
      <c r="D38" s="1093"/>
      <c r="E38" s="1094"/>
      <c r="F38" s="1095"/>
      <c r="G38" s="1095"/>
      <c r="H38" s="1096"/>
      <c r="I38" s="268"/>
      <c r="J38" s="419"/>
      <c r="K38" s="264"/>
      <c r="L38" s="264"/>
      <c r="M38" s="264"/>
      <c r="N38" s="264"/>
      <c r="O38" s="264"/>
      <c r="P38" s="264"/>
      <c r="Q38" s="264"/>
      <c r="R38" s="264"/>
      <c r="S38" s="420"/>
    </row>
    <row r="39" spans="1:19" s="401" customFormat="1" ht="16.5" customHeight="1" hidden="1" thickBot="1">
      <c r="A39" s="400"/>
      <c r="B39" s="408"/>
      <c r="C39" s="686">
        <v>720</v>
      </c>
      <c r="D39" s="1091"/>
      <c r="E39" s="452"/>
      <c r="F39" s="453"/>
      <c r="G39" s="453"/>
      <c r="H39" s="454">
        <v>0</v>
      </c>
      <c r="I39" s="268"/>
      <c r="J39" s="419"/>
      <c r="K39" s="448"/>
      <c r="L39" s="448"/>
      <c r="M39" s="448"/>
      <c r="N39" s="448"/>
      <c r="O39" s="448"/>
      <c r="P39" s="448"/>
      <c r="Q39" s="448"/>
      <c r="R39" s="448"/>
      <c r="S39" s="258"/>
    </row>
    <row r="40" spans="1:19" s="401" customFormat="1" ht="16.5" customHeight="1">
      <c r="A40" s="400"/>
      <c r="B40" s="408"/>
      <c r="C40" s="317">
        <v>745</v>
      </c>
      <c r="D40" s="279"/>
      <c r="E40" s="272">
        <v>7</v>
      </c>
      <c r="F40" s="270">
        <v>7</v>
      </c>
      <c r="G40" s="270">
        <v>8</v>
      </c>
      <c r="H40" s="273">
        <v>0</v>
      </c>
      <c r="I40" s="268"/>
      <c r="J40" s="419"/>
      <c r="K40" s="448"/>
      <c r="L40" s="448"/>
      <c r="M40" s="448"/>
      <c r="N40" s="448"/>
      <c r="O40" s="448"/>
      <c r="P40" s="448"/>
      <c r="Q40" s="448"/>
      <c r="R40" s="448"/>
      <c r="S40" s="258"/>
    </row>
    <row r="41" spans="1:19" s="401" customFormat="1" ht="16.5" customHeight="1" thickBot="1">
      <c r="A41" s="400"/>
      <c r="B41" s="408"/>
      <c r="C41" s="449"/>
      <c r="D41" s="450"/>
      <c r="E41" s="274"/>
      <c r="F41" s="275"/>
      <c r="G41" s="275"/>
      <c r="H41" s="430"/>
      <c r="I41" s="237"/>
      <c r="J41" s="419"/>
      <c r="K41" s="448"/>
      <c r="L41" s="448"/>
      <c r="M41" s="448"/>
      <c r="N41" s="448"/>
      <c r="O41" s="448"/>
      <c r="P41" s="448"/>
      <c r="Q41" s="448"/>
      <c r="R41" s="448"/>
      <c r="S41" s="258"/>
    </row>
    <row r="42" spans="1:19" s="401" customFormat="1" ht="16.5" customHeight="1">
      <c r="A42" s="400"/>
      <c r="B42" s="451" t="s">
        <v>9</v>
      </c>
      <c r="C42" s="431"/>
      <c r="D42" s="246"/>
      <c r="E42" s="452">
        <f>SUM(E38:E41)</f>
        <v>7</v>
      </c>
      <c r="F42" s="453">
        <f>SUM(F38:F41)</f>
        <v>7</v>
      </c>
      <c r="G42" s="453">
        <f>SUM(G38:G41)</f>
        <v>8</v>
      </c>
      <c r="H42" s="454">
        <f>SUM(H38:H41)</f>
        <v>0</v>
      </c>
      <c r="I42" s="243"/>
      <c r="J42" s="455"/>
      <c r="K42" s="246"/>
      <c r="L42" s="246"/>
      <c r="M42" s="246"/>
      <c r="N42" s="246"/>
      <c r="O42" s="246"/>
      <c r="P42" s="246"/>
      <c r="Q42" s="246"/>
      <c r="R42" s="246"/>
      <c r="S42" s="258"/>
    </row>
    <row r="43" spans="1:19" s="401" customFormat="1" ht="16.5" customHeight="1" thickBot="1">
      <c r="A43" s="400"/>
      <c r="B43" s="451" t="s">
        <v>10</v>
      </c>
      <c r="C43" s="456"/>
      <c r="D43" s="246"/>
      <c r="E43" s="272">
        <f>E44-E42</f>
        <v>46</v>
      </c>
      <c r="F43" s="270">
        <f>F44-F42</f>
        <v>46</v>
      </c>
      <c r="G43" s="270">
        <f>G44-G42</f>
        <v>45</v>
      </c>
      <c r="H43" s="273"/>
      <c r="I43" s="243"/>
      <c r="J43" s="455"/>
      <c r="K43" s="246"/>
      <c r="L43" s="246"/>
      <c r="M43" s="246"/>
      <c r="N43" s="246"/>
      <c r="O43" s="246"/>
      <c r="P43" s="243"/>
      <c r="Q43" s="246"/>
      <c r="R43" s="246"/>
      <c r="S43" s="457"/>
    </row>
    <row r="44" spans="1:19" s="401" customFormat="1" ht="16.5" customHeight="1" thickBot="1">
      <c r="A44" s="400"/>
      <c r="B44" s="451" t="s">
        <v>11</v>
      </c>
      <c r="C44" s="456"/>
      <c r="D44" s="246"/>
      <c r="E44" s="434">
        <v>53</v>
      </c>
      <c r="F44" s="435">
        <v>53</v>
      </c>
      <c r="G44" s="435">
        <v>53</v>
      </c>
      <c r="H44" s="436"/>
      <c r="I44" s="244"/>
      <c r="J44" s="257"/>
      <c r="K44" s="246"/>
      <c r="L44" s="246"/>
      <c r="M44" s="246"/>
      <c r="N44" s="246"/>
      <c r="O44" s="246"/>
      <c r="P44" s="243"/>
      <c r="Q44" s="243"/>
      <c r="R44" s="243"/>
      <c r="S44" s="258"/>
    </row>
    <row r="45" spans="1:19" s="401" customFormat="1" ht="16.5" customHeight="1" thickBot="1">
      <c r="A45" s="400"/>
      <c r="B45" s="458" t="s">
        <v>26</v>
      </c>
      <c r="C45" s="431"/>
      <c r="D45" s="246"/>
      <c r="E45" s="243"/>
      <c r="F45" s="243"/>
      <c r="G45" s="243"/>
      <c r="H45" s="243"/>
      <c r="I45" s="243"/>
      <c r="J45" s="459"/>
      <c r="K45" s="371"/>
      <c r="L45" s="371"/>
      <c r="M45" s="371"/>
      <c r="N45" s="371"/>
      <c r="O45" s="371"/>
      <c r="P45" s="442"/>
      <c r="Q45" s="442"/>
      <c r="R45" s="442"/>
      <c r="S45" s="460"/>
    </row>
    <row r="46" spans="1:19" s="401" customFormat="1" ht="16.5" customHeight="1">
      <c r="A46" s="400"/>
      <c r="B46" s="461"/>
      <c r="C46" s="431"/>
      <c r="D46" s="246"/>
      <c r="E46" s="243"/>
      <c r="F46" s="243"/>
      <c r="G46" s="243"/>
      <c r="H46" s="243"/>
      <c r="I46" s="243"/>
      <c r="J46" s="246"/>
      <c r="K46" s="246"/>
      <c r="L46" s="246"/>
      <c r="M46" s="246"/>
      <c r="N46" s="246"/>
      <c r="O46" s="246"/>
      <c r="P46" s="246"/>
      <c r="Q46" s="246"/>
      <c r="R46" s="246"/>
      <c r="S46" s="246"/>
    </row>
    <row r="47" spans="1:19" s="401" customFormat="1" ht="16.5" customHeight="1">
      <c r="A47" s="400"/>
      <c r="B47" s="461"/>
      <c r="C47" s="431"/>
      <c r="D47" s="246"/>
      <c r="E47" s="243"/>
      <c r="F47" s="243"/>
      <c r="G47" s="243"/>
      <c r="H47" s="243"/>
      <c r="I47" s="243"/>
      <c r="J47" s="221"/>
      <c r="K47" s="221"/>
      <c r="L47" s="221"/>
      <c r="M47" s="221"/>
      <c r="N47" s="221"/>
      <c r="O47" s="221"/>
      <c r="P47" s="221"/>
      <c r="Q47" s="221"/>
      <c r="R47" s="221"/>
      <c r="S47" s="221"/>
    </row>
    <row r="48" spans="1:19" s="401" customFormat="1" ht="16.5" customHeight="1" thickBot="1">
      <c r="A48" s="400"/>
      <c r="B48" s="461" t="s">
        <v>307</v>
      </c>
      <c r="C48" s="431"/>
      <c r="D48" s="246"/>
      <c r="E48" s="243"/>
      <c r="F48" s="243"/>
      <c r="G48" s="243"/>
      <c r="H48" s="243"/>
      <c r="I48" s="243"/>
      <c r="J48" s="462"/>
      <c r="K48" s="462"/>
      <c r="L48" s="462"/>
      <c r="M48" s="462"/>
      <c r="N48" s="462"/>
      <c r="O48" s="462"/>
      <c r="P48" s="462"/>
      <c r="Q48" s="462"/>
      <c r="R48" s="463"/>
      <c r="S48" s="462"/>
    </row>
    <row r="49" spans="1:19" s="401" customFormat="1" ht="16.5" customHeight="1" thickBot="1">
      <c r="A49" s="400"/>
      <c r="B49" s="461"/>
      <c r="C49" s="431"/>
      <c r="D49" s="246"/>
      <c r="E49" s="1278" t="s">
        <v>147</v>
      </c>
      <c r="F49" s="1279"/>
      <c r="G49" s="1279"/>
      <c r="H49" s="1280"/>
      <c r="I49" s="243"/>
      <c r="J49" s="1281"/>
      <c r="K49" s="1282"/>
      <c r="L49" s="1282"/>
      <c r="M49" s="1282"/>
      <c r="N49" s="1282"/>
      <c r="O49" s="1282"/>
      <c r="P49" s="1282"/>
      <c r="Q49" s="1282"/>
      <c r="R49" s="1282"/>
      <c r="S49" s="1283"/>
    </row>
    <row r="50" spans="1:19" s="401" customFormat="1" ht="16.5" customHeight="1" thickBot="1">
      <c r="A50" s="400"/>
      <c r="B50" s="461"/>
      <c r="C50" s="464"/>
      <c r="D50" s="464"/>
      <c r="E50" s="445" t="s">
        <v>5</v>
      </c>
      <c r="F50" s="446" t="s">
        <v>6</v>
      </c>
      <c r="G50" s="446" t="s">
        <v>7</v>
      </c>
      <c r="H50" s="447" t="s">
        <v>8</v>
      </c>
      <c r="I50" s="435"/>
      <c r="J50" s="419"/>
      <c r="K50" s="264"/>
      <c r="L50" s="264"/>
      <c r="M50" s="264"/>
      <c r="N50" s="264"/>
      <c r="O50" s="264"/>
      <c r="P50" s="264"/>
      <c r="Q50" s="264"/>
      <c r="R50" s="264"/>
      <c r="S50" s="420"/>
    </row>
    <row r="51" spans="1:19" s="401" customFormat="1" ht="16.5" customHeight="1">
      <c r="A51" s="400"/>
      <c r="B51" s="465" t="s">
        <v>9</v>
      </c>
      <c r="C51" s="465"/>
      <c r="D51" s="237"/>
      <c r="E51" s="432">
        <f>E25+E42</f>
        <v>51</v>
      </c>
      <c r="F51" s="433">
        <f>F25+F42</f>
        <v>64</v>
      </c>
      <c r="G51" s="433">
        <f>G25+G42</f>
        <v>74</v>
      </c>
      <c r="H51" s="422">
        <f>H25+H42</f>
        <v>8</v>
      </c>
      <c r="I51" s="243"/>
      <c r="J51" s="455"/>
      <c r="K51" s="246"/>
      <c r="L51" s="246"/>
      <c r="M51" s="246"/>
      <c r="N51" s="246"/>
      <c r="O51" s="246"/>
      <c r="P51" s="246"/>
      <c r="Q51" s="246"/>
      <c r="R51" s="246"/>
      <c r="S51" s="258"/>
    </row>
    <row r="52" spans="1:19" s="401" customFormat="1" ht="16.5" customHeight="1" thickBot="1">
      <c r="A52" s="400"/>
      <c r="B52" s="451" t="s">
        <v>10</v>
      </c>
      <c r="C52" s="431"/>
      <c r="D52" s="243"/>
      <c r="E52" s="466">
        <f>E53-E51</f>
        <v>153</v>
      </c>
      <c r="F52" s="427">
        <f>F53-F51</f>
        <v>140</v>
      </c>
      <c r="G52" s="427">
        <f>G53-G51</f>
        <v>130</v>
      </c>
      <c r="H52" s="428"/>
      <c r="I52" s="243"/>
      <c r="J52" s="455"/>
      <c r="K52" s="246"/>
      <c r="L52" s="246"/>
      <c r="M52" s="246"/>
      <c r="N52" s="246"/>
      <c r="O52" s="246"/>
      <c r="P52" s="246"/>
      <c r="Q52" s="246"/>
      <c r="R52" s="246"/>
      <c r="S52" s="258"/>
    </row>
    <row r="53" spans="1:19" s="401" customFormat="1" ht="16.5" customHeight="1" thickBot="1">
      <c r="A53" s="400"/>
      <c r="B53" s="451" t="s">
        <v>11</v>
      </c>
      <c r="C53" s="431"/>
      <c r="D53" s="246"/>
      <c r="E53" s="434">
        <f>E27+E44</f>
        <v>204</v>
      </c>
      <c r="F53" s="435">
        <f>F27+F44</f>
        <v>204</v>
      </c>
      <c r="G53" s="435">
        <f>G27+G44</f>
        <v>204</v>
      </c>
      <c r="H53" s="436"/>
      <c r="I53" s="243"/>
      <c r="J53" s="455"/>
      <c r="K53" s="246"/>
      <c r="L53" s="246"/>
      <c r="M53" s="246"/>
      <c r="N53" s="246"/>
      <c r="O53" s="246"/>
      <c r="P53" s="243"/>
      <c r="Q53" s="246"/>
      <c r="R53" s="246"/>
      <c r="S53" s="457"/>
    </row>
    <row r="54" spans="1:19" s="401" customFormat="1" ht="16.5" customHeight="1" thickBot="1">
      <c r="A54" s="400"/>
      <c r="B54" s="458" t="s">
        <v>26</v>
      </c>
      <c r="C54" s="456"/>
      <c r="D54" s="247"/>
      <c r="E54" s="243"/>
      <c r="F54" s="243"/>
      <c r="G54" s="243"/>
      <c r="H54" s="243"/>
      <c r="I54" s="238"/>
      <c r="J54" s="439"/>
      <c r="K54" s="442"/>
      <c r="L54" s="442"/>
      <c r="M54" s="442"/>
      <c r="N54" s="442"/>
      <c r="O54" s="442"/>
      <c r="P54" s="442"/>
      <c r="Q54" s="442"/>
      <c r="R54" s="442"/>
      <c r="S54" s="443"/>
    </row>
    <row r="55" spans="1:19" ht="16.5" customHeight="1">
      <c r="A55" s="398"/>
      <c r="B55" s="467"/>
      <c r="C55" s="437"/>
      <c r="D55" s="243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</row>
    <row r="56" spans="1:19" ht="16.5" customHeight="1" hidden="1">
      <c r="A56" s="398"/>
      <c r="B56" s="410"/>
      <c r="C56" s="41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</row>
    <row r="57" spans="1:19" ht="16.5" customHeight="1" hidden="1">
      <c r="A57" s="398"/>
      <c r="B57" s="410" t="s">
        <v>47</v>
      </c>
      <c r="C57" s="41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</row>
    <row r="58" spans="1:19" ht="16.5" customHeight="1" hidden="1">
      <c r="A58" s="398"/>
      <c r="B58" s="410"/>
      <c r="C58" s="41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</row>
    <row r="59" spans="1:19" ht="16.5" customHeight="1" hidden="1">
      <c r="A59" s="398"/>
      <c r="B59" s="410"/>
      <c r="C59" s="41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09"/>
      <c r="Q59" s="221"/>
      <c r="R59" s="221"/>
      <c r="S59" s="221"/>
    </row>
    <row r="60" spans="1:19" ht="16.5" customHeight="1">
      <c r="A60" s="398"/>
      <c r="B60" s="410" t="s">
        <v>308</v>
      </c>
      <c r="C60" s="41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</row>
    <row r="61" spans="1:19" ht="16.5" customHeight="1">
      <c r="A61" s="398"/>
      <c r="B61" s="410" t="s">
        <v>246</v>
      </c>
      <c r="C61" s="41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</row>
    <row r="62" spans="1:19" ht="16.5" customHeight="1">
      <c r="A62" s="398"/>
      <c r="B62" s="408" t="s">
        <v>0</v>
      </c>
      <c r="C62" s="409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</row>
    <row r="63" spans="1:19" ht="16.5" customHeight="1">
      <c r="A63" s="398"/>
      <c r="B63" s="408" t="s">
        <v>198</v>
      </c>
      <c r="C63" s="409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6.5" customHeight="1">
      <c r="A64" s="398"/>
      <c r="B64" s="410"/>
      <c r="C64" s="41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</row>
    <row r="65" spans="1:19" ht="16.5" customHeight="1">
      <c r="A65" s="398"/>
      <c r="B65" s="408" t="s">
        <v>214</v>
      </c>
      <c r="C65" s="411"/>
      <c r="D65" s="221"/>
      <c r="E65" s="221"/>
      <c r="F65" s="221"/>
      <c r="G65" s="221"/>
      <c r="H65" s="221"/>
      <c r="I65" s="221"/>
      <c r="J65" s="221"/>
      <c r="K65" s="233"/>
      <c r="L65" s="233"/>
      <c r="M65" s="233"/>
      <c r="N65" s="233"/>
      <c r="O65" s="233"/>
      <c r="P65" s="233"/>
      <c r="Q65" s="233"/>
      <c r="R65" s="233"/>
      <c r="S65" s="233"/>
    </row>
    <row r="66" spans="1:19" ht="16.5" customHeight="1">
      <c r="A66" s="398"/>
      <c r="B66" s="410"/>
      <c r="C66" s="41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</row>
    <row r="67" spans="1:19" ht="16.5" customHeight="1" thickBot="1">
      <c r="A67" s="398"/>
      <c r="B67" s="408" t="s">
        <v>2</v>
      </c>
      <c r="C67" s="41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</row>
    <row r="68" spans="1:19" ht="16.5" customHeight="1" thickBot="1">
      <c r="A68" s="398"/>
      <c r="B68" s="410"/>
      <c r="C68" s="414"/>
      <c r="D68" s="392"/>
      <c r="E68" s="1278" t="s">
        <v>3</v>
      </c>
      <c r="F68" s="1279"/>
      <c r="G68" s="1279"/>
      <c r="H68" s="1280"/>
      <c r="I68" s="234"/>
      <c r="J68" s="1281"/>
      <c r="K68" s="1282"/>
      <c r="L68" s="1282"/>
      <c r="M68" s="1282"/>
      <c r="N68" s="1282"/>
      <c r="O68" s="1282"/>
      <c r="P68" s="1282"/>
      <c r="Q68" s="1282"/>
      <c r="R68" s="1282"/>
      <c r="S68" s="1283"/>
    </row>
    <row r="69" spans="1:19" ht="16.5" customHeight="1" thickBot="1">
      <c r="A69" s="398"/>
      <c r="B69" s="408"/>
      <c r="C69" s="415" t="s">
        <v>4</v>
      </c>
      <c r="D69" s="264"/>
      <c r="E69" s="416" t="s">
        <v>5</v>
      </c>
      <c r="F69" s="417" t="s">
        <v>6</v>
      </c>
      <c r="G69" s="417" t="s">
        <v>7</v>
      </c>
      <c r="H69" s="418" t="s">
        <v>8</v>
      </c>
      <c r="I69" s="236"/>
      <c r="J69" s="419"/>
      <c r="K69" s="448"/>
      <c r="L69" s="448"/>
      <c r="M69" s="448"/>
      <c r="N69" s="448"/>
      <c r="O69" s="448"/>
      <c r="P69" s="448"/>
      <c r="Q69" s="448"/>
      <c r="R69" s="448"/>
      <c r="S69" s="420"/>
    </row>
    <row r="70" spans="1:19" ht="16.5" customHeight="1">
      <c r="A70" s="398"/>
      <c r="B70" s="410"/>
      <c r="C70" s="804" t="s">
        <v>218</v>
      </c>
      <c r="D70" s="374"/>
      <c r="E70" s="423">
        <v>5</v>
      </c>
      <c r="F70" s="270">
        <v>7</v>
      </c>
      <c r="G70" s="270">
        <v>7</v>
      </c>
      <c r="H70" s="273"/>
      <c r="I70" s="249"/>
      <c r="J70" s="455"/>
      <c r="K70" s="246"/>
      <c r="L70" s="246"/>
      <c r="M70" s="246"/>
      <c r="N70" s="246"/>
      <c r="O70" s="246"/>
      <c r="P70" s="246"/>
      <c r="Q70" s="246"/>
      <c r="R70" s="246"/>
      <c r="S70" s="424"/>
    </row>
    <row r="71" spans="1:19" ht="16.5" customHeight="1">
      <c r="A71" s="398"/>
      <c r="B71" s="410"/>
      <c r="C71" s="692" t="s">
        <v>149</v>
      </c>
      <c r="D71" s="354"/>
      <c r="E71" s="423"/>
      <c r="F71" s="270">
        <v>1</v>
      </c>
      <c r="G71" s="270">
        <v>1</v>
      </c>
      <c r="H71" s="273"/>
      <c r="I71" s="238"/>
      <c r="J71" s="257"/>
      <c r="K71" s="243"/>
      <c r="L71" s="243"/>
      <c r="M71" s="243"/>
      <c r="N71" s="243"/>
      <c r="O71" s="243"/>
      <c r="P71" s="243"/>
      <c r="Q71" s="243"/>
      <c r="R71" s="243"/>
      <c r="S71" s="258"/>
    </row>
    <row r="72" spans="1:19" ht="16.5" customHeight="1" hidden="1">
      <c r="A72" s="398"/>
      <c r="B72" s="410"/>
      <c r="C72" s="692" t="s">
        <v>127</v>
      </c>
      <c r="D72" s="354"/>
      <c r="E72" s="423"/>
      <c r="F72" s="270"/>
      <c r="G72" s="270"/>
      <c r="H72" s="273"/>
      <c r="I72" s="238"/>
      <c r="J72" s="257"/>
      <c r="K72" s="243"/>
      <c r="L72" s="243"/>
      <c r="M72" s="243"/>
      <c r="N72" s="243"/>
      <c r="O72" s="243"/>
      <c r="P72" s="243"/>
      <c r="Q72" s="243"/>
      <c r="R72" s="243"/>
      <c r="S72" s="258"/>
    </row>
    <row r="73" spans="1:19" ht="16.5" customHeight="1">
      <c r="A73" s="398"/>
      <c r="B73" s="410"/>
      <c r="C73" s="692" t="s">
        <v>219</v>
      </c>
      <c r="D73" s="354"/>
      <c r="E73" s="423">
        <v>14</v>
      </c>
      <c r="F73" s="270">
        <v>21</v>
      </c>
      <c r="G73" s="270">
        <v>21</v>
      </c>
      <c r="H73" s="273"/>
      <c r="I73" s="238"/>
      <c r="J73" s="257"/>
      <c r="K73" s="243"/>
      <c r="L73" s="243"/>
      <c r="M73" s="243"/>
      <c r="N73" s="243"/>
      <c r="O73" s="243"/>
      <c r="P73" s="243"/>
      <c r="Q73" s="243"/>
      <c r="R73" s="243"/>
      <c r="S73" s="258"/>
    </row>
    <row r="74" spans="1:19" ht="16.5" customHeight="1">
      <c r="A74" s="398"/>
      <c r="B74" s="410"/>
      <c r="C74" s="692" t="s">
        <v>161</v>
      </c>
      <c r="D74" s="354"/>
      <c r="E74" s="423">
        <v>2</v>
      </c>
      <c r="F74" s="270">
        <v>3</v>
      </c>
      <c r="G74" s="270">
        <v>3</v>
      </c>
      <c r="H74" s="273"/>
      <c r="I74" s="238"/>
      <c r="J74" s="257"/>
      <c r="K74" s="243"/>
      <c r="L74" s="243"/>
      <c r="M74" s="243"/>
      <c r="N74" s="243"/>
      <c r="O74" s="243"/>
      <c r="P74" s="243"/>
      <c r="Q74" s="243"/>
      <c r="R74" s="243"/>
      <c r="S74" s="258"/>
    </row>
    <row r="75" spans="1:19" ht="16.5" customHeight="1">
      <c r="A75" s="398"/>
      <c r="B75" s="410"/>
      <c r="C75" s="692" t="s">
        <v>282</v>
      </c>
      <c r="D75" s="354"/>
      <c r="E75" s="423">
        <v>1</v>
      </c>
      <c r="F75" s="270">
        <v>1</v>
      </c>
      <c r="G75" s="270">
        <v>1</v>
      </c>
      <c r="H75" s="273"/>
      <c r="I75" s="238"/>
      <c r="J75" s="257"/>
      <c r="K75" s="243"/>
      <c r="L75" s="243"/>
      <c r="M75" s="243"/>
      <c r="N75" s="243"/>
      <c r="O75" s="243"/>
      <c r="P75" s="243"/>
      <c r="Q75" s="243"/>
      <c r="R75" s="243"/>
      <c r="S75" s="258"/>
    </row>
    <row r="76" spans="1:19" ht="16.5" customHeight="1" hidden="1">
      <c r="A76" s="398"/>
      <c r="B76" s="410"/>
      <c r="C76" s="692">
        <v>65</v>
      </c>
      <c r="D76" s="354"/>
      <c r="E76" s="423"/>
      <c r="F76" s="270"/>
      <c r="G76" s="270"/>
      <c r="H76" s="273"/>
      <c r="I76" s="238"/>
      <c r="J76" s="257"/>
      <c r="K76" s="243"/>
      <c r="L76" s="243"/>
      <c r="M76" s="243"/>
      <c r="N76" s="243"/>
      <c r="O76" s="243"/>
      <c r="P76" s="243"/>
      <c r="Q76" s="243"/>
      <c r="R76" s="243"/>
      <c r="S76" s="258"/>
    </row>
    <row r="77" spans="1:19" ht="16.5" customHeight="1">
      <c r="A77" s="398"/>
      <c r="B77" s="410"/>
      <c r="C77" s="692">
        <v>66</v>
      </c>
      <c r="D77" s="354"/>
      <c r="E77" s="423">
        <v>5</v>
      </c>
      <c r="F77" s="270">
        <v>8</v>
      </c>
      <c r="G77" s="270">
        <v>10</v>
      </c>
      <c r="H77" s="273"/>
      <c r="I77" s="238"/>
      <c r="J77" s="257"/>
      <c r="K77" s="243"/>
      <c r="L77" s="243"/>
      <c r="M77" s="243"/>
      <c r="N77" s="243"/>
      <c r="O77" s="243"/>
      <c r="P77" s="243"/>
      <c r="Q77" s="243"/>
      <c r="R77" s="243"/>
      <c r="S77" s="258"/>
    </row>
    <row r="78" spans="1:19" ht="16.5" customHeight="1">
      <c r="A78" s="398"/>
      <c r="B78" s="410"/>
      <c r="C78" s="692">
        <v>102</v>
      </c>
      <c r="D78" s="354"/>
      <c r="E78" s="423">
        <v>2</v>
      </c>
      <c r="F78" s="270">
        <v>2</v>
      </c>
      <c r="G78" s="270">
        <v>2</v>
      </c>
      <c r="H78" s="273"/>
      <c r="I78" s="238"/>
      <c r="J78" s="257"/>
      <c r="K78" s="243"/>
      <c r="L78" s="243"/>
      <c r="M78" s="243"/>
      <c r="N78" s="243"/>
      <c r="O78" s="243"/>
      <c r="P78" s="243"/>
      <c r="Q78" s="243"/>
      <c r="R78" s="243"/>
      <c r="S78" s="258"/>
    </row>
    <row r="79" spans="1:19" ht="16.5" customHeight="1">
      <c r="A79" s="398"/>
      <c r="B79" s="410"/>
      <c r="C79" s="692">
        <v>105</v>
      </c>
      <c r="D79" s="354"/>
      <c r="E79" s="423">
        <v>3</v>
      </c>
      <c r="F79" s="270">
        <v>4</v>
      </c>
      <c r="G79" s="270">
        <v>4</v>
      </c>
      <c r="H79" s="273"/>
      <c r="I79" s="238"/>
      <c r="J79" s="257"/>
      <c r="K79" s="243"/>
      <c r="L79" s="243"/>
      <c r="M79" s="243"/>
      <c r="N79" s="243"/>
      <c r="O79" s="243"/>
      <c r="P79" s="243"/>
      <c r="Q79" s="243"/>
      <c r="R79" s="243"/>
      <c r="S79" s="258"/>
    </row>
    <row r="80" spans="1:19" ht="16.5" customHeight="1">
      <c r="A80" s="398"/>
      <c r="B80" s="410"/>
      <c r="C80" s="692">
        <v>200</v>
      </c>
      <c r="D80" s="354"/>
      <c r="E80" s="423">
        <v>6</v>
      </c>
      <c r="F80" s="270">
        <v>8</v>
      </c>
      <c r="G80" s="270">
        <v>10</v>
      </c>
      <c r="H80" s="273"/>
      <c r="I80" s="238"/>
      <c r="J80" s="257"/>
      <c r="K80" s="243"/>
      <c r="L80" s="243"/>
      <c r="M80" s="243"/>
      <c r="N80" s="243"/>
      <c r="O80" s="243"/>
      <c r="P80" s="243"/>
      <c r="Q80" s="243"/>
      <c r="R80" s="243"/>
      <c r="S80" s="258"/>
    </row>
    <row r="81" spans="1:19" ht="16.5" customHeight="1" hidden="1">
      <c r="A81" s="398"/>
      <c r="B81" s="410"/>
      <c r="C81" s="692" t="s">
        <v>166</v>
      </c>
      <c r="D81" s="354"/>
      <c r="E81" s="423"/>
      <c r="F81" s="270"/>
      <c r="G81" s="270"/>
      <c r="H81" s="273"/>
      <c r="I81" s="238"/>
      <c r="J81" s="257"/>
      <c r="K81" s="243"/>
      <c r="L81" s="243"/>
      <c r="M81" s="243"/>
      <c r="N81" s="243"/>
      <c r="O81" s="243"/>
      <c r="P81" s="243"/>
      <c r="Q81" s="243"/>
      <c r="R81" s="243"/>
      <c r="S81" s="258"/>
    </row>
    <row r="82" spans="1:19" ht="16.5" customHeight="1">
      <c r="A82" s="398"/>
      <c r="B82" s="410"/>
      <c r="C82" s="692">
        <v>611</v>
      </c>
      <c r="D82" s="354"/>
      <c r="E82" s="423">
        <v>5</v>
      </c>
      <c r="F82" s="270">
        <v>5</v>
      </c>
      <c r="G82" s="270">
        <v>5</v>
      </c>
      <c r="H82" s="273"/>
      <c r="I82" s="238"/>
      <c r="J82" s="257"/>
      <c r="K82" s="243"/>
      <c r="L82" s="243"/>
      <c r="M82" s="243"/>
      <c r="N82" s="243"/>
      <c r="O82" s="243"/>
      <c r="P82" s="243"/>
      <c r="Q82" s="243"/>
      <c r="R82" s="243"/>
      <c r="S82" s="258"/>
    </row>
    <row r="83" spans="1:19" ht="16.5" customHeight="1">
      <c r="A83" s="398"/>
      <c r="B83" s="410"/>
      <c r="C83" s="692">
        <v>612</v>
      </c>
      <c r="D83" s="354"/>
      <c r="E83" s="423">
        <v>5</v>
      </c>
      <c r="F83" s="270">
        <v>5</v>
      </c>
      <c r="G83" s="270">
        <v>5</v>
      </c>
      <c r="H83" s="273"/>
      <c r="I83" s="238"/>
      <c r="J83" s="257"/>
      <c r="K83" s="243"/>
      <c r="L83" s="243"/>
      <c r="M83" s="243"/>
      <c r="N83" s="243"/>
      <c r="O83" s="243"/>
      <c r="P83" s="243"/>
      <c r="Q83" s="243"/>
      <c r="R83" s="243"/>
      <c r="S83" s="258"/>
    </row>
    <row r="84" spans="1:19" ht="16.5" customHeight="1" hidden="1">
      <c r="A84" s="398"/>
      <c r="B84" s="410"/>
      <c r="C84" s="692"/>
      <c r="D84" s="354"/>
      <c r="E84" s="423"/>
      <c r="F84" s="270"/>
      <c r="G84" s="270"/>
      <c r="H84" s="273"/>
      <c r="I84" s="238"/>
      <c r="J84" s="257"/>
      <c r="K84" s="243"/>
      <c r="L84" s="243"/>
      <c r="M84" s="243"/>
      <c r="N84" s="243"/>
      <c r="O84" s="243"/>
      <c r="P84" s="243"/>
      <c r="Q84" s="243"/>
      <c r="R84" s="243"/>
      <c r="S84" s="258"/>
    </row>
    <row r="85" spans="1:19" ht="16.5" customHeight="1" hidden="1">
      <c r="A85" s="398"/>
      <c r="B85" s="410"/>
      <c r="C85" s="692"/>
      <c r="D85" s="354"/>
      <c r="E85" s="423"/>
      <c r="F85" s="270"/>
      <c r="G85" s="270"/>
      <c r="H85" s="273"/>
      <c r="I85" s="238"/>
      <c r="J85" s="257"/>
      <c r="K85" s="243"/>
      <c r="L85" s="243"/>
      <c r="M85" s="243"/>
      <c r="N85" s="243"/>
      <c r="O85" s="243"/>
      <c r="P85" s="243"/>
      <c r="Q85" s="243"/>
      <c r="R85" s="243"/>
      <c r="S85" s="258"/>
    </row>
    <row r="86" spans="1:19" ht="16.5" customHeight="1" hidden="1">
      <c r="A86" s="398"/>
      <c r="B86" s="410"/>
      <c r="C86" s="471"/>
      <c r="D86" s="273"/>
      <c r="E86" s="423"/>
      <c r="F86" s="270"/>
      <c r="G86" s="270"/>
      <c r="H86" s="273"/>
      <c r="I86" s="238"/>
      <c r="J86" s="257"/>
      <c r="K86" s="243"/>
      <c r="L86" s="243"/>
      <c r="M86" s="243"/>
      <c r="N86" s="243"/>
      <c r="O86" s="243"/>
      <c r="P86" s="243"/>
      <c r="Q86" s="243"/>
      <c r="R86" s="243"/>
      <c r="S86" s="258"/>
    </row>
    <row r="87" spans="1:19" ht="16.5" customHeight="1" hidden="1">
      <c r="A87" s="398"/>
      <c r="B87" s="410"/>
      <c r="C87" s="471"/>
      <c r="D87" s="273"/>
      <c r="E87" s="423"/>
      <c r="F87" s="270"/>
      <c r="G87" s="270"/>
      <c r="H87" s="273"/>
      <c r="I87" s="238"/>
      <c r="J87" s="257"/>
      <c r="K87" s="243"/>
      <c r="L87" s="243"/>
      <c r="M87" s="243"/>
      <c r="N87" s="243"/>
      <c r="O87" s="243"/>
      <c r="P87" s="243"/>
      <c r="Q87" s="243"/>
      <c r="R87" s="243"/>
      <c r="S87" s="258"/>
    </row>
    <row r="88" spans="1:19" ht="16.5" customHeight="1" hidden="1">
      <c r="A88" s="398"/>
      <c r="B88" s="410"/>
      <c r="C88" s="471"/>
      <c r="D88" s="273"/>
      <c r="E88" s="423"/>
      <c r="F88" s="270"/>
      <c r="G88" s="270"/>
      <c r="H88" s="273"/>
      <c r="I88" s="238"/>
      <c r="J88" s="257"/>
      <c r="K88" s="243"/>
      <c r="L88" s="243"/>
      <c r="M88" s="243"/>
      <c r="N88" s="243"/>
      <c r="O88" s="243"/>
      <c r="P88" s="243"/>
      <c r="Q88" s="243"/>
      <c r="R88" s="243"/>
      <c r="S88" s="258"/>
    </row>
    <row r="89" spans="1:19" ht="16.5" customHeight="1" hidden="1">
      <c r="A89" s="398"/>
      <c r="B89" s="410"/>
      <c r="C89" s="471"/>
      <c r="D89" s="273"/>
      <c r="E89" s="423"/>
      <c r="F89" s="270"/>
      <c r="G89" s="270"/>
      <c r="H89" s="273"/>
      <c r="I89" s="238"/>
      <c r="J89" s="257"/>
      <c r="K89" s="243"/>
      <c r="L89" s="243"/>
      <c r="M89" s="243"/>
      <c r="N89" s="243"/>
      <c r="O89" s="243"/>
      <c r="P89" s="243"/>
      <c r="Q89" s="243"/>
      <c r="R89" s="243"/>
      <c r="S89" s="258"/>
    </row>
    <row r="90" spans="1:19" ht="16.5" customHeight="1" hidden="1">
      <c r="A90" s="398"/>
      <c r="B90" s="410"/>
      <c r="C90" s="471"/>
      <c r="D90" s="273"/>
      <c r="E90" s="423"/>
      <c r="F90" s="270"/>
      <c r="G90" s="270"/>
      <c r="H90" s="273"/>
      <c r="I90" s="238"/>
      <c r="J90" s="257"/>
      <c r="K90" s="243"/>
      <c r="L90" s="243"/>
      <c r="M90" s="243"/>
      <c r="N90" s="243"/>
      <c r="O90" s="243"/>
      <c r="P90" s="243"/>
      <c r="Q90" s="243"/>
      <c r="R90" s="243"/>
      <c r="S90" s="258"/>
    </row>
    <row r="91" spans="1:19" ht="16.5" customHeight="1" hidden="1">
      <c r="A91" s="398"/>
      <c r="B91" s="410"/>
      <c r="C91" s="471"/>
      <c r="D91" s="273"/>
      <c r="E91" s="423"/>
      <c r="F91" s="270"/>
      <c r="G91" s="270"/>
      <c r="H91" s="273"/>
      <c r="I91" s="238"/>
      <c r="J91" s="257"/>
      <c r="K91" s="243"/>
      <c r="L91" s="243"/>
      <c r="M91" s="243"/>
      <c r="N91" s="243"/>
      <c r="O91" s="243"/>
      <c r="P91" s="243"/>
      <c r="Q91" s="243"/>
      <c r="R91" s="243"/>
      <c r="S91" s="258"/>
    </row>
    <row r="92" spans="1:19" ht="16.5" customHeight="1" hidden="1">
      <c r="A92" s="398"/>
      <c r="B92" s="410"/>
      <c r="C92" s="471"/>
      <c r="D92" s="273"/>
      <c r="E92" s="423"/>
      <c r="F92" s="270"/>
      <c r="G92" s="270"/>
      <c r="H92" s="273"/>
      <c r="I92" s="239"/>
      <c r="J92" s="257"/>
      <c r="K92" s="243"/>
      <c r="L92" s="243"/>
      <c r="M92" s="243"/>
      <c r="N92" s="243"/>
      <c r="O92" s="243"/>
      <c r="P92" s="243"/>
      <c r="Q92" s="243"/>
      <c r="R92" s="243"/>
      <c r="S92" s="258"/>
    </row>
    <row r="93" spans="1:19" ht="16.5" customHeight="1" thickBot="1">
      <c r="A93" s="398"/>
      <c r="B93" s="410"/>
      <c r="C93" s="449"/>
      <c r="D93" s="430"/>
      <c r="E93" s="426"/>
      <c r="F93" s="427"/>
      <c r="G93" s="427"/>
      <c r="H93" s="428"/>
      <c r="I93" s="239"/>
      <c r="J93" s="257"/>
      <c r="K93" s="243"/>
      <c r="L93" s="243"/>
      <c r="M93" s="243"/>
      <c r="N93" s="243"/>
      <c r="O93" s="243"/>
      <c r="P93" s="243"/>
      <c r="Q93" s="243"/>
      <c r="R93" s="243"/>
      <c r="S93" s="258"/>
    </row>
    <row r="94" spans="1:19" ht="16.5" customHeight="1">
      <c r="A94" s="398"/>
      <c r="B94" s="408" t="s">
        <v>9</v>
      </c>
      <c r="C94" s="431"/>
      <c r="D94" s="246"/>
      <c r="E94" s="432">
        <f>SUM(E70:E93)</f>
        <v>48</v>
      </c>
      <c r="F94" s="433">
        <f>SUM(F70:F93)</f>
        <v>65</v>
      </c>
      <c r="G94" s="433">
        <f>SUM(G70:G93)</f>
        <v>69</v>
      </c>
      <c r="H94" s="422">
        <v>0</v>
      </c>
      <c r="I94" s="234"/>
      <c r="J94" s="472"/>
      <c r="K94" s="248"/>
      <c r="L94" s="248"/>
      <c r="M94" s="248"/>
      <c r="N94" s="248"/>
      <c r="O94" s="248"/>
      <c r="P94" s="473"/>
      <c r="Q94" s="473"/>
      <c r="R94" s="473"/>
      <c r="S94" s="457"/>
    </row>
    <row r="95" spans="1:19" ht="16.5" customHeight="1" thickBot="1">
      <c r="A95" s="398"/>
      <c r="B95" s="408" t="s">
        <v>10</v>
      </c>
      <c r="C95" s="431"/>
      <c r="D95" s="246"/>
      <c r="E95" s="466">
        <f>E96-E94</f>
        <v>142</v>
      </c>
      <c r="F95" s="427">
        <f>F96-F94</f>
        <v>125</v>
      </c>
      <c r="G95" s="427">
        <f>G96-G94</f>
        <v>121</v>
      </c>
      <c r="H95" s="428"/>
      <c r="I95" s="243"/>
      <c r="J95" s="472"/>
      <c r="K95" s="473"/>
      <c r="L95" s="473"/>
      <c r="M95" s="473"/>
      <c r="N95" s="473"/>
      <c r="O95" s="473"/>
      <c r="P95" s="473"/>
      <c r="Q95" s="473"/>
      <c r="R95" s="473"/>
      <c r="S95" s="457"/>
    </row>
    <row r="96" spans="1:19" ht="16.5" customHeight="1" thickBot="1">
      <c r="A96" s="398"/>
      <c r="B96" s="408" t="s">
        <v>11</v>
      </c>
      <c r="C96" s="431"/>
      <c r="D96" s="246"/>
      <c r="E96" s="434">
        <v>190</v>
      </c>
      <c r="F96" s="435">
        <v>190</v>
      </c>
      <c r="G96" s="435">
        <v>190</v>
      </c>
      <c r="H96" s="436"/>
      <c r="I96" s="244"/>
      <c r="J96" s="472"/>
      <c r="K96" s="473"/>
      <c r="L96" s="473"/>
      <c r="M96" s="473"/>
      <c r="N96" s="473"/>
      <c r="O96" s="473"/>
      <c r="P96" s="473"/>
      <c r="Q96" s="473"/>
      <c r="R96" s="473"/>
      <c r="S96" s="457"/>
    </row>
    <row r="97" spans="1:19" ht="16.5" customHeight="1" thickBot="1">
      <c r="A97" s="398"/>
      <c r="B97" s="408" t="s">
        <v>26</v>
      </c>
      <c r="C97" s="437"/>
      <c r="D97" s="243"/>
      <c r="E97" s="243"/>
      <c r="F97" s="243"/>
      <c r="G97" s="243"/>
      <c r="H97" s="243"/>
      <c r="I97" s="243"/>
      <c r="J97" s="439"/>
      <c r="K97" s="442"/>
      <c r="L97" s="442"/>
      <c r="M97" s="442"/>
      <c r="N97" s="442"/>
      <c r="O97" s="442"/>
      <c r="P97" s="442"/>
      <c r="Q97" s="442"/>
      <c r="R97" s="442"/>
      <c r="S97" s="443"/>
    </row>
    <row r="98" spans="1:19" ht="16.5" customHeight="1">
      <c r="A98" s="398"/>
      <c r="B98" s="410"/>
      <c r="C98" s="437"/>
      <c r="D98" s="243"/>
      <c r="E98" s="243"/>
      <c r="F98" s="243"/>
      <c r="G98" s="243"/>
      <c r="H98" s="243"/>
      <c r="I98" s="243"/>
      <c r="J98" s="221"/>
      <c r="K98" s="221"/>
      <c r="L98" s="221"/>
      <c r="M98" s="221"/>
      <c r="N98" s="221"/>
      <c r="O98" s="221"/>
      <c r="P98" s="221"/>
      <c r="Q98" s="221"/>
      <c r="R98" s="221"/>
      <c r="S98" s="221"/>
    </row>
    <row r="99" spans="1:19" ht="16.5" customHeight="1">
      <c r="A99" s="398"/>
      <c r="B99" s="408"/>
      <c r="C99" s="437"/>
      <c r="D99" s="243"/>
      <c r="E99" s="243"/>
      <c r="F99" s="243"/>
      <c r="G99" s="243"/>
      <c r="H99" s="243"/>
      <c r="I99" s="243"/>
      <c r="J99" s="221"/>
      <c r="K99" s="221"/>
      <c r="L99" s="221"/>
      <c r="M99" s="221"/>
      <c r="N99" s="221"/>
      <c r="O99" s="221"/>
      <c r="P99" s="221"/>
      <c r="Q99" s="221"/>
      <c r="R99" s="221"/>
      <c r="S99" s="221"/>
    </row>
    <row r="100" spans="1:19" ht="16.5" customHeight="1" thickBot="1">
      <c r="A100" s="398"/>
      <c r="B100" s="408" t="s">
        <v>309</v>
      </c>
      <c r="C100" s="437"/>
      <c r="D100" s="243"/>
      <c r="E100" s="243"/>
      <c r="F100" s="243"/>
      <c r="G100" s="243"/>
      <c r="H100" s="243"/>
      <c r="I100" s="243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</row>
    <row r="101" spans="1:19" ht="16.5" customHeight="1" thickBot="1">
      <c r="A101" s="398"/>
      <c r="B101" s="408"/>
      <c r="C101" s="1278" t="s">
        <v>107</v>
      </c>
      <c r="D101" s="1279"/>
      <c r="E101" s="1279"/>
      <c r="F101" s="1279"/>
      <c r="G101" s="1279"/>
      <c r="H101" s="1279"/>
      <c r="I101" s="1279"/>
      <c r="J101" s="1279"/>
      <c r="K101" s="1279"/>
      <c r="L101" s="1279"/>
      <c r="M101" s="1279"/>
      <c r="N101" s="1279"/>
      <c r="O101" s="1279"/>
      <c r="P101" s="1279"/>
      <c r="Q101" s="1279"/>
      <c r="R101" s="1280"/>
      <c r="S101" s="408"/>
    </row>
    <row r="102" spans="1:19" ht="16.5" customHeight="1">
      <c r="A102" s="398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</row>
    <row r="103" spans="1:19" ht="16.5" customHeight="1" hidden="1">
      <c r="A103" s="398"/>
      <c r="B103" s="474"/>
      <c r="C103" s="414"/>
      <c r="D103" s="392"/>
      <c r="E103" s="241" t="s">
        <v>3</v>
      </c>
      <c r="F103" s="242"/>
      <c r="G103" s="242"/>
      <c r="H103" s="475"/>
      <c r="I103" s="234"/>
      <c r="J103" s="235" t="s">
        <v>14</v>
      </c>
      <c r="K103" s="235"/>
      <c r="L103" s="235"/>
      <c r="M103" s="235"/>
      <c r="N103" s="235"/>
      <c r="O103" s="235"/>
      <c r="P103" s="235"/>
      <c r="Q103" s="235"/>
      <c r="R103" s="235"/>
      <c r="S103" s="235"/>
    </row>
    <row r="104" spans="1:19" ht="16.5" customHeight="1" hidden="1">
      <c r="A104" s="398"/>
      <c r="B104" s="408"/>
      <c r="C104" s="468" t="s">
        <v>4</v>
      </c>
      <c r="D104" s="476"/>
      <c r="E104" s="477" t="s">
        <v>5</v>
      </c>
      <c r="F104" s="478" t="s">
        <v>6</v>
      </c>
      <c r="G104" s="478" t="s">
        <v>7</v>
      </c>
      <c r="H104" s="479" t="s">
        <v>8</v>
      </c>
      <c r="I104" s="237"/>
      <c r="J104" s="250"/>
      <c r="K104" s="251"/>
      <c r="L104" s="251"/>
      <c r="M104" s="251"/>
      <c r="N104" s="251"/>
      <c r="O104" s="251"/>
      <c r="P104" s="251"/>
      <c r="Q104" s="251"/>
      <c r="R104" s="251"/>
      <c r="S104" s="251"/>
    </row>
    <row r="105" spans="1:19" ht="16.5" customHeight="1" hidden="1">
      <c r="A105" s="398"/>
      <c r="B105" s="410"/>
      <c r="C105" s="480"/>
      <c r="D105" s="481">
        <v>0</v>
      </c>
      <c r="E105" s="272"/>
      <c r="F105" s="270">
        <v>0</v>
      </c>
      <c r="G105" s="270">
        <v>0</v>
      </c>
      <c r="H105" s="273">
        <v>0</v>
      </c>
      <c r="I105" s="249"/>
      <c r="J105" s="253"/>
      <c r="K105" s="254"/>
      <c r="L105" s="254"/>
      <c r="M105" s="254"/>
      <c r="N105" s="254"/>
      <c r="O105" s="254"/>
      <c r="P105" s="254"/>
      <c r="Q105" s="254"/>
      <c r="R105" s="254"/>
      <c r="S105" s="254"/>
    </row>
    <row r="106" spans="1:19" ht="16.5" customHeight="1" hidden="1">
      <c r="A106" s="398"/>
      <c r="B106" s="410"/>
      <c r="C106" s="482">
        <v>0</v>
      </c>
      <c r="D106" s="483">
        <v>0</v>
      </c>
      <c r="E106" s="274">
        <v>0</v>
      </c>
      <c r="F106" s="275">
        <v>0</v>
      </c>
      <c r="G106" s="275">
        <v>0</v>
      </c>
      <c r="H106" s="430">
        <v>0</v>
      </c>
      <c r="I106" s="240"/>
      <c r="J106" s="255"/>
      <c r="K106" s="256"/>
      <c r="L106" s="256"/>
      <c r="M106" s="256"/>
      <c r="N106" s="256"/>
      <c r="O106" s="256"/>
      <c r="P106" s="256"/>
      <c r="Q106" s="256"/>
      <c r="R106" s="256"/>
      <c r="S106" s="256"/>
    </row>
    <row r="107" spans="1:19" ht="16.5" customHeight="1" hidden="1">
      <c r="A107" s="398"/>
      <c r="B107" s="410"/>
      <c r="C107" s="437"/>
      <c r="D107" s="243"/>
      <c r="E107" s="257"/>
      <c r="F107" s="243"/>
      <c r="G107" s="243"/>
      <c r="H107" s="243"/>
      <c r="I107" s="243"/>
      <c r="J107" s="257"/>
      <c r="K107" s="243"/>
      <c r="L107" s="243"/>
      <c r="M107" s="243"/>
      <c r="N107" s="243"/>
      <c r="O107" s="243"/>
      <c r="P107" s="243"/>
      <c r="Q107" s="243"/>
      <c r="R107" s="243"/>
      <c r="S107" s="243"/>
    </row>
    <row r="108" spans="1:19" ht="16.5" customHeight="1" hidden="1">
      <c r="A108" s="398"/>
      <c r="B108" s="467" t="s">
        <v>11</v>
      </c>
      <c r="C108" s="437"/>
      <c r="D108" s="243"/>
      <c r="E108" s="259">
        <v>0</v>
      </c>
      <c r="F108" s="244">
        <v>0</v>
      </c>
      <c r="G108" s="244">
        <v>0</v>
      </c>
      <c r="H108" s="244">
        <v>0</v>
      </c>
      <c r="I108" s="244"/>
      <c r="J108" s="259"/>
      <c r="K108" s="244"/>
      <c r="L108" s="244"/>
      <c r="M108" s="244"/>
      <c r="N108" s="244"/>
      <c r="O108" s="244"/>
      <c r="P108" s="244"/>
      <c r="Q108" s="244"/>
      <c r="R108" s="244"/>
      <c r="S108" s="244"/>
    </row>
    <row r="109" spans="1:19" ht="16.5" customHeight="1" hidden="1">
      <c r="A109" s="398"/>
      <c r="B109" s="410"/>
      <c r="C109" s="41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</row>
    <row r="110" spans="1:19" ht="16.5" customHeight="1" hidden="1">
      <c r="A110" s="398"/>
      <c r="B110" s="410" t="s">
        <v>47</v>
      </c>
      <c r="C110" s="41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</row>
    <row r="111" spans="1:19" ht="16.5" customHeight="1" hidden="1">
      <c r="A111" s="398"/>
      <c r="B111" s="410" t="s">
        <v>248</v>
      </c>
      <c r="C111" s="41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</row>
    <row r="112" spans="1:19" ht="16.5" customHeight="1" hidden="1">
      <c r="A112" s="398"/>
      <c r="B112" s="410" t="s">
        <v>249</v>
      </c>
      <c r="C112" s="41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</row>
    <row r="113" spans="1:19" ht="16.5" customHeight="1">
      <c r="A113" s="398"/>
      <c r="B113" s="410"/>
      <c r="C113" s="41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</row>
    <row r="114" spans="1:19" ht="16.5" customHeight="1">
      <c r="A114" s="398"/>
      <c r="B114" s="410"/>
      <c r="C114" s="41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</row>
    <row r="115" spans="1:19" ht="16.5" customHeight="1">
      <c r="A115" s="398"/>
      <c r="B115" s="410"/>
      <c r="C115" s="41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</row>
    <row r="116" spans="1:19" ht="16.5" customHeight="1">
      <c r="A116" s="398"/>
      <c r="B116" s="408" t="s">
        <v>0</v>
      </c>
      <c r="C116" s="409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</row>
    <row r="117" spans="1:19" ht="16.5" customHeight="1">
      <c r="A117" s="398"/>
      <c r="B117" s="408" t="s">
        <v>198</v>
      </c>
      <c r="C117" s="409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</row>
    <row r="118" spans="1:19" ht="16.5" customHeight="1">
      <c r="A118" s="398"/>
      <c r="B118" s="410"/>
      <c r="C118" s="41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</row>
    <row r="119" spans="1:19" ht="16.5" customHeight="1">
      <c r="A119" s="398"/>
      <c r="B119" s="408" t="s">
        <v>216</v>
      </c>
      <c r="C119" s="411"/>
      <c r="D119" s="221"/>
      <c r="E119" s="221"/>
      <c r="F119" s="221"/>
      <c r="G119" s="221"/>
      <c r="H119" s="221"/>
      <c r="I119" s="221"/>
      <c r="J119" s="221"/>
      <c r="K119" s="233"/>
      <c r="L119" s="233"/>
      <c r="M119" s="233"/>
      <c r="N119" s="233"/>
      <c r="O119" s="233"/>
      <c r="P119" s="233"/>
      <c r="Q119" s="233"/>
      <c r="R119" s="233"/>
      <c r="S119" s="233"/>
    </row>
    <row r="120" spans="1:19" ht="16.5" customHeight="1">
      <c r="A120" s="398"/>
      <c r="B120" s="410"/>
      <c r="C120" s="41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</row>
    <row r="121" spans="1:19" ht="16.5" customHeight="1" thickBot="1">
      <c r="A121" s="398"/>
      <c r="B121" s="408" t="s">
        <v>2</v>
      </c>
      <c r="C121" s="411"/>
      <c r="D121" s="221"/>
      <c r="E121" s="221"/>
      <c r="F121" s="221"/>
      <c r="G121" s="221"/>
      <c r="H121" s="221"/>
      <c r="I121" s="221"/>
      <c r="J121" s="410"/>
      <c r="K121" s="410"/>
      <c r="L121" s="410"/>
      <c r="M121" s="410"/>
      <c r="N121" s="410"/>
      <c r="O121" s="410"/>
      <c r="P121" s="410"/>
      <c r="Q121" s="410"/>
      <c r="R121" s="221"/>
      <c r="S121" s="410"/>
    </row>
    <row r="122" spans="1:19" ht="16.5" customHeight="1" thickBot="1">
      <c r="A122" s="398"/>
      <c r="B122" s="410"/>
      <c r="C122" s="414"/>
      <c r="D122" s="392"/>
      <c r="E122" s="1278" t="s">
        <v>3</v>
      </c>
      <c r="F122" s="1279"/>
      <c r="G122" s="1279"/>
      <c r="H122" s="1280"/>
      <c r="I122" s="234"/>
      <c r="J122" s="1281"/>
      <c r="K122" s="1282"/>
      <c r="L122" s="1282"/>
      <c r="M122" s="1282"/>
      <c r="N122" s="1282"/>
      <c r="O122" s="1282"/>
      <c r="P122" s="1282"/>
      <c r="Q122" s="1282"/>
      <c r="R122" s="1282"/>
      <c r="S122" s="1283"/>
    </row>
    <row r="123" spans="1:19" ht="16.5" customHeight="1" thickBot="1">
      <c r="A123" s="398"/>
      <c r="B123" s="408"/>
      <c r="C123" s="468" t="s">
        <v>4</v>
      </c>
      <c r="D123" s="476"/>
      <c r="E123" s="416" t="s">
        <v>5</v>
      </c>
      <c r="F123" s="417" t="s">
        <v>265</v>
      </c>
      <c r="G123" s="417" t="s">
        <v>7</v>
      </c>
      <c r="H123" s="418" t="s">
        <v>8</v>
      </c>
      <c r="I123" s="236"/>
      <c r="J123" s="419"/>
      <c r="K123" s="448"/>
      <c r="L123" s="448"/>
      <c r="M123" s="448"/>
      <c r="N123" s="448"/>
      <c r="O123" s="448"/>
      <c r="P123" s="448"/>
      <c r="Q123" s="448"/>
      <c r="R123" s="448"/>
      <c r="S123" s="420"/>
    </row>
    <row r="124" spans="1:19" ht="16.5" customHeight="1">
      <c r="A124" s="398"/>
      <c r="B124" s="410"/>
      <c r="C124" s="306" t="s">
        <v>372</v>
      </c>
      <c r="D124" s="307"/>
      <c r="E124" s="484">
        <v>18</v>
      </c>
      <c r="F124" s="270">
        <v>20</v>
      </c>
      <c r="G124" s="270">
        <v>20</v>
      </c>
      <c r="H124" s="485">
        <v>3</v>
      </c>
      <c r="I124" s="249"/>
      <c r="J124" s="455"/>
      <c r="K124" s="246"/>
      <c r="L124" s="246"/>
      <c r="M124" s="246"/>
      <c r="N124" s="246"/>
      <c r="O124" s="246"/>
      <c r="P124" s="246"/>
      <c r="Q124" s="246"/>
      <c r="R124" s="246"/>
      <c r="S124" s="258"/>
    </row>
    <row r="125" spans="1:19" ht="16.5" customHeight="1" hidden="1">
      <c r="A125" s="398"/>
      <c r="B125" s="410"/>
      <c r="C125" s="314" t="s">
        <v>226</v>
      </c>
      <c r="D125" s="307"/>
      <c r="E125" s="484"/>
      <c r="F125" s="270"/>
      <c r="G125" s="270"/>
      <c r="H125" s="485"/>
      <c r="I125" s="238"/>
      <c r="J125" s="257"/>
      <c r="K125" s="243"/>
      <c r="L125" s="243"/>
      <c r="M125" s="243"/>
      <c r="N125" s="243"/>
      <c r="O125" s="243"/>
      <c r="P125" s="243"/>
      <c r="Q125" s="243"/>
      <c r="R125" s="243"/>
      <c r="S125" s="258"/>
    </row>
    <row r="126" spans="1:19" ht="16.5" customHeight="1">
      <c r="A126" s="398"/>
      <c r="B126" s="410"/>
      <c r="C126" s="314">
        <v>81</v>
      </c>
      <c r="D126" s="307"/>
      <c r="E126" s="484">
        <v>12</v>
      </c>
      <c r="F126" s="270">
        <v>15</v>
      </c>
      <c r="G126" s="270">
        <v>16</v>
      </c>
      <c r="H126" s="485"/>
      <c r="I126" s="238"/>
      <c r="J126" s="257"/>
      <c r="K126" s="243"/>
      <c r="L126" s="243"/>
      <c r="M126" s="243"/>
      <c r="N126" s="243"/>
      <c r="O126" s="243"/>
      <c r="P126" s="243"/>
      <c r="Q126" s="243"/>
      <c r="R126" s="243"/>
      <c r="S126" s="258"/>
    </row>
    <row r="127" spans="1:19" ht="16.5" customHeight="1" hidden="1">
      <c r="A127" s="398"/>
      <c r="B127" s="410"/>
      <c r="C127" s="314">
        <v>175</v>
      </c>
      <c r="D127" s="307"/>
      <c r="E127" s="484"/>
      <c r="F127" s="270"/>
      <c r="G127" s="270"/>
      <c r="H127" s="485"/>
      <c r="I127" s="238"/>
      <c r="J127" s="257"/>
      <c r="K127" s="243"/>
      <c r="L127" s="243"/>
      <c r="M127" s="243"/>
      <c r="N127" s="243"/>
      <c r="O127" s="243"/>
      <c r="P127" s="243"/>
      <c r="Q127" s="243"/>
      <c r="R127" s="243"/>
      <c r="S127" s="258"/>
    </row>
    <row r="128" spans="1:19" ht="16.5" customHeight="1" hidden="1">
      <c r="A128" s="398"/>
      <c r="B128" s="410"/>
      <c r="C128" s="314">
        <v>176</v>
      </c>
      <c r="D128" s="307"/>
      <c r="E128" s="484"/>
      <c r="F128" s="270"/>
      <c r="G128" s="270"/>
      <c r="H128" s="485"/>
      <c r="I128" s="238"/>
      <c r="J128" s="257"/>
      <c r="K128" s="243"/>
      <c r="L128" s="243"/>
      <c r="M128" s="243"/>
      <c r="N128" s="243"/>
      <c r="O128" s="243"/>
      <c r="P128" s="243"/>
      <c r="Q128" s="243"/>
      <c r="R128" s="243"/>
      <c r="S128" s="258"/>
    </row>
    <row r="129" spans="1:19" ht="16.5" customHeight="1">
      <c r="A129" s="398"/>
      <c r="B129" s="410"/>
      <c r="C129" s="317" t="s">
        <v>283</v>
      </c>
      <c r="D129" s="318"/>
      <c r="E129" s="484">
        <v>11</v>
      </c>
      <c r="F129" s="270">
        <v>17</v>
      </c>
      <c r="G129" s="270">
        <v>17</v>
      </c>
      <c r="H129" s="485">
        <v>2</v>
      </c>
      <c r="I129" s="238"/>
      <c r="J129" s="257"/>
      <c r="K129" s="243"/>
      <c r="L129" s="243"/>
      <c r="M129" s="243"/>
      <c r="N129" s="243"/>
      <c r="O129" s="243"/>
      <c r="P129" s="243"/>
      <c r="Q129" s="243"/>
      <c r="R129" s="243"/>
      <c r="S129" s="258"/>
    </row>
    <row r="130" spans="1:19" ht="16.5" customHeight="1">
      <c r="A130" s="398"/>
      <c r="B130" s="410"/>
      <c r="C130" s="317">
        <v>201</v>
      </c>
      <c r="D130" s="318"/>
      <c r="E130" s="484">
        <v>1</v>
      </c>
      <c r="F130" s="270">
        <v>2</v>
      </c>
      <c r="G130" s="270">
        <v>2</v>
      </c>
      <c r="H130" s="485"/>
      <c r="I130" s="238"/>
      <c r="J130" s="257"/>
      <c r="K130" s="243"/>
      <c r="L130" s="243"/>
      <c r="M130" s="243"/>
      <c r="N130" s="243"/>
      <c r="O130" s="243"/>
      <c r="P130" s="243"/>
      <c r="Q130" s="243"/>
      <c r="R130" s="243"/>
      <c r="S130" s="258"/>
    </row>
    <row r="131" spans="1:19" ht="16.5" customHeight="1">
      <c r="A131" s="398"/>
      <c r="B131" s="410"/>
      <c r="C131" s="317">
        <v>206</v>
      </c>
      <c r="D131" s="318"/>
      <c r="E131" s="484">
        <v>3</v>
      </c>
      <c r="F131" s="270">
        <v>3</v>
      </c>
      <c r="G131" s="270">
        <v>3</v>
      </c>
      <c r="H131" s="485"/>
      <c r="I131" s="238"/>
      <c r="J131" s="257"/>
      <c r="K131" s="243"/>
      <c r="L131" s="243"/>
      <c r="M131" s="243"/>
      <c r="N131" s="243"/>
      <c r="O131" s="243"/>
      <c r="P131" s="243"/>
      <c r="Q131" s="243"/>
      <c r="R131" s="243"/>
      <c r="S131" s="258"/>
    </row>
    <row r="132" spans="1:19" ht="16.5" customHeight="1">
      <c r="A132" s="398"/>
      <c r="B132" s="410"/>
      <c r="C132" s="317">
        <v>251</v>
      </c>
      <c r="D132" s="318"/>
      <c r="E132" s="484">
        <v>7</v>
      </c>
      <c r="F132" s="270">
        <v>9</v>
      </c>
      <c r="G132" s="270">
        <v>9</v>
      </c>
      <c r="H132" s="485"/>
      <c r="I132" s="238"/>
      <c r="J132" s="257"/>
      <c r="K132" s="243"/>
      <c r="L132" s="243"/>
      <c r="M132" s="243"/>
      <c r="N132" s="243"/>
      <c r="O132" s="243"/>
      <c r="P132" s="243"/>
      <c r="Q132" s="243"/>
      <c r="R132" s="243"/>
      <c r="S132" s="258"/>
    </row>
    <row r="133" spans="1:19" ht="16.5" customHeight="1">
      <c r="A133" s="398"/>
      <c r="B133" s="410"/>
      <c r="C133" s="317">
        <v>252</v>
      </c>
      <c r="D133" s="318"/>
      <c r="E133" s="484">
        <v>2</v>
      </c>
      <c r="F133" s="270">
        <v>2</v>
      </c>
      <c r="G133" s="270">
        <v>2</v>
      </c>
      <c r="H133" s="485"/>
      <c r="I133" s="238"/>
      <c r="J133" s="257"/>
      <c r="K133" s="243"/>
      <c r="L133" s="243"/>
      <c r="M133" s="243"/>
      <c r="N133" s="243"/>
      <c r="O133" s="243"/>
      <c r="P133" s="243"/>
      <c r="Q133" s="243"/>
      <c r="R133" s="243"/>
      <c r="S133" s="258"/>
    </row>
    <row r="134" spans="1:19" ht="16.5" customHeight="1">
      <c r="A134" s="398"/>
      <c r="B134" s="410"/>
      <c r="C134" s="317">
        <v>255</v>
      </c>
      <c r="D134" s="318"/>
      <c r="E134" s="484">
        <v>2</v>
      </c>
      <c r="F134" s="270">
        <v>2</v>
      </c>
      <c r="G134" s="270">
        <v>2</v>
      </c>
      <c r="H134" s="485"/>
      <c r="I134" s="238"/>
      <c r="J134" s="257"/>
      <c r="K134" s="243"/>
      <c r="L134" s="243"/>
      <c r="M134" s="243"/>
      <c r="N134" s="243"/>
      <c r="O134" s="243"/>
      <c r="P134" s="243"/>
      <c r="Q134" s="243"/>
      <c r="R134" s="243"/>
      <c r="S134" s="258"/>
    </row>
    <row r="135" spans="1:19" ht="16.5" customHeight="1" hidden="1">
      <c r="A135" s="398"/>
      <c r="B135" s="410"/>
      <c r="C135" s="317" t="s">
        <v>381</v>
      </c>
      <c r="D135" s="318"/>
      <c r="E135" s="484"/>
      <c r="F135" s="270"/>
      <c r="G135" s="270"/>
      <c r="H135" s="485"/>
      <c r="I135" s="238"/>
      <c r="J135" s="257"/>
      <c r="K135" s="243"/>
      <c r="L135" s="243"/>
      <c r="M135" s="243"/>
      <c r="N135" s="243"/>
      <c r="O135" s="243"/>
      <c r="P135" s="243"/>
      <c r="Q135" s="243"/>
      <c r="R135" s="243"/>
      <c r="S135" s="258"/>
    </row>
    <row r="136" spans="1:19" ht="16.5" customHeight="1" hidden="1">
      <c r="A136" s="398"/>
      <c r="B136" s="410"/>
      <c r="C136" s="317">
        <v>267</v>
      </c>
      <c r="D136" s="318"/>
      <c r="E136" s="484"/>
      <c r="F136" s="270"/>
      <c r="G136" s="270"/>
      <c r="H136" s="485"/>
      <c r="I136" s="238"/>
      <c r="J136" s="257"/>
      <c r="K136" s="243"/>
      <c r="L136" s="243"/>
      <c r="M136" s="243"/>
      <c r="N136" s="243"/>
      <c r="O136" s="243"/>
      <c r="P136" s="243"/>
      <c r="Q136" s="243"/>
      <c r="R136" s="243"/>
      <c r="S136" s="258"/>
    </row>
    <row r="137" spans="1:19" ht="16.5" customHeight="1">
      <c r="A137" s="398"/>
      <c r="B137" s="410"/>
      <c r="C137" s="317">
        <v>485</v>
      </c>
      <c r="D137" s="318"/>
      <c r="E137" s="484">
        <v>5</v>
      </c>
      <c r="F137" s="270">
        <v>5</v>
      </c>
      <c r="G137" s="270">
        <v>5</v>
      </c>
      <c r="H137" s="485"/>
      <c r="I137" s="238"/>
      <c r="J137" s="257"/>
      <c r="K137" s="243"/>
      <c r="L137" s="243"/>
      <c r="M137" s="243"/>
      <c r="N137" s="243"/>
      <c r="O137" s="243"/>
      <c r="P137" s="243"/>
      <c r="Q137" s="243"/>
      <c r="R137" s="243"/>
      <c r="S137" s="258"/>
    </row>
    <row r="138" spans="1:19" ht="16.5" customHeight="1" hidden="1">
      <c r="A138" s="398"/>
      <c r="B138" s="410"/>
      <c r="C138" s="317">
        <v>487</v>
      </c>
      <c r="D138" s="318"/>
      <c r="E138" s="484"/>
      <c r="F138" s="270"/>
      <c r="G138" s="270"/>
      <c r="H138" s="485"/>
      <c r="I138" s="238"/>
      <c r="J138" s="257"/>
      <c r="K138" s="243"/>
      <c r="L138" s="243"/>
      <c r="M138" s="243"/>
      <c r="N138" s="243"/>
      <c r="O138" s="243"/>
      <c r="P138" s="243"/>
      <c r="Q138" s="243"/>
      <c r="R138" s="243"/>
      <c r="S138" s="258"/>
    </row>
    <row r="139" spans="1:19" ht="16.5" customHeight="1" hidden="1">
      <c r="A139" s="398"/>
      <c r="B139" s="410"/>
      <c r="C139" s="317">
        <v>620</v>
      </c>
      <c r="D139" s="318"/>
      <c r="E139" s="484"/>
      <c r="F139" s="270"/>
      <c r="G139" s="270"/>
      <c r="H139" s="485"/>
      <c r="I139" s="238"/>
      <c r="J139" s="257"/>
      <c r="K139" s="243"/>
      <c r="L139" s="243"/>
      <c r="M139" s="243"/>
      <c r="N139" s="243"/>
      <c r="O139" s="243"/>
      <c r="P139" s="243"/>
      <c r="Q139" s="243"/>
      <c r="R139" s="243"/>
      <c r="S139" s="258"/>
    </row>
    <row r="140" spans="1:19" ht="16.5" customHeight="1">
      <c r="A140" s="398"/>
      <c r="B140" s="410"/>
      <c r="C140" s="317">
        <v>686</v>
      </c>
      <c r="D140" s="318"/>
      <c r="E140" s="484">
        <v>2</v>
      </c>
      <c r="F140" s="270">
        <v>2</v>
      </c>
      <c r="G140" s="270">
        <v>2</v>
      </c>
      <c r="H140" s="485">
        <v>0</v>
      </c>
      <c r="I140" s="238"/>
      <c r="J140" s="257"/>
      <c r="K140" s="243"/>
      <c r="L140" s="243"/>
      <c r="M140" s="243"/>
      <c r="N140" s="243"/>
      <c r="O140" s="243"/>
      <c r="P140" s="243"/>
      <c r="Q140" s="243"/>
      <c r="R140" s="243"/>
      <c r="S140" s="258"/>
    </row>
    <row r="141" spans="1:19" ht="16.5" customHeight="1" hidden="1">
      <c r="A141" s="398"/>
      <c r="B141" s="410"/>
      <c r="C141" s="317"/>
      <c r="D141" s="318"/>
      <c r="E141" s="484"/>
      <c r="F141" s="270"/>
      <c r="G141" s="270"/>
      <c r="H141" s="485"/>
      <c r="I141" s="238"/>
      <c r="J141" s="257"/>
      <c r="K141" s="243"/>
      <c r="L141" s="243"/>
      <c r="M141" s="243"/>
      <c r="N141" s="243"/>
      <c r="O141" s="243"/>
      <c r="P141" s="243"/>
      <c r="Q141" s="243"/>
      <c r="R141" s="243"/>
      <c r="S141" s="258"/>
    </row>
    <row r="142" spans="1:19" ht="16.5" customHeight="1" hidden="1">
      <c r="A142" s="398"/>
      <c r="B142" s="410"/>
      <c r="C142" s="317"/>
      <c r="D142" s="318"/>
      <c r="E142" s="484"/>
      <c r="F142" s="270"/>
      <c r="G142" s="270"/>
      <c r="H142" s="485"/>
      <c r="I142" s="238"/>
      <c r="J142" s="257"/>
      <c r="K142" s="243"/>
      <c r="L142" s="243"/>
      <c r="M142" s="243"/>
      <c r="N142" s="243"/>
      <c r="O142" s="243"/>
      <c r="P142" s="243"/>
      <c r="Q142" s="243"/>
      <c r="R142" s="243"/>
      <c r="S142" s="258"/>
    </row>
    <row r="143" spans="1:19" ht="16.5" customHeight="1" hidden="1">
      <c r="A143" s="398"/>
      <c r="B143" s="410"/>
      <c r="C143" s="317"/>
      <c r="D143" s="318"/>
      <c r="E143" s="484"/>
      <c r="F143" s="270"/>
      <c r="G143" s="270"/>
      <c r="H143" s="485"/>
      <c r="I143" s="238"/>
      <c r="J143" s="257"/>
      <c r="K143" s="243"/>
      <c r="L143" s="243"/>
      <c r="M143" s="243"/>
      <c r="N143" s="243"/>
      <c r="O143" s="243"/>
      <c r="P143" s="243"/>
      <c r="Q143" s="243"/>
      <c r="R143" s="243"/>
      <c r="S143" s="258"/>
    </row>
    <row r="144" spans="1:19" ht="16.5" customHeight="1" hidden="1">
      <c r="A144" s="398"/>
      <c r="B144" s="410"/>
      <c r="C144" s="317"/>
      <c r="D144" s="318"/>
      <c r="E144" s="484"/>
      <c r="F144" s="270"/>
      <c r="G144" s="270"/>
      <c r="H144" s="485"/>
      <c r="I144" s="238"/>
      <c r="J144" s="257"/>
      <c r="K144" s="243"/>
      <c r="L144" s="243"/>
      <c r="M144" s="243"/>
      <c r="N144" s="243"/>
      <c r="O144" s="243"/>
      <c r="P144" s="243"/>
      <c r="Q144" s="243"/>
      <c r="R144" s="243"/>
      <c r="S144" s="258"/>
    </row>
    <row r="145" spans="1:19" ht="16.5" customHeight="1" hidden="1">
      <c r="A145" s="398"/>
      <c r="B145" s="410"/>
      <c r="C145" s="317"/>
      <c r="D145" s="318"/>
      <c r="E145" s="484"/>
      <c r="F145" s="270"/>
      <c r="G145" s="270"/>
      <c r="H145" s="485"/>
      <c r="I145" s="238"/>
      <c r="J145" s="257"/>
      <c r="K145" s="243"/>
      <c r="L145" s="243"/>
      <c r="M145" s="243"/>
      <c r="N145" s="243"/>
      <c r="O145" s="243"/>
      <c r="P145" s="243"/>
      <c r="Q145" s="243"/>
      <c r="R145" s="243"/>
      <c r="S145" s="258"/>
    </row>
    <row r="146" spans="1:19" ht="16.5" customHeight="1" hidden="1">
      <c r="A146" s="398"/>
      <c r="B146" s="410"/>
      <c r="C146" s="317"/>
      <c r="D146" s="318"/>
      <c r="E146" s="484"/>
      <c r="F146" s="270"/>
      <c r="G146" s="270"/>
      <c r="H146" s="485"/>
      <c r="I146" s="239"/>
      <c r="J146" s="257"/>
      <c r="K146" s="243"/>
      <c r="L146" s="243"/>
      <c r="M146" s="243"/>
      <c r="N146" s="243"/>
      <c r="O146" s="243"/>
      <c r="P146" s="243"/>
      <c r="Q146" s="243"/>
      <c r="R146" s="243"/>
      <c r="S146" s="258"/>
    </row>
    <row r="147" spans="1:19" ht="16.5" customHeight="1" thickBot="1">
      <c r="A147" s="398"/>
      <c r="B147" s="410"/>
      <c r="C147" s="320"/>
      <c r="D147" s="321"/>
      <c r="E147" s="486"/>
      <c r="F147" s="427"/>
      <c r="G147" s="427"/>
      <c r="H147" s="487"/>
      <c r="I147" s="239"/>
      <c r="J147" s="257"/>
      <c r="K147" s="243"/>
      <c r="L147" s="243"/>
      <c r="M147" s="243"/>
      <c r="N147" s="243"/>
      <c r="O147" s="243"/>
      <c r="P147" s="243"/>
      <c r="Q147" s="243"/>
      <c r="R147" s="243"/>
      <c r="S147" s="258"/>
    </row>
    <row r="148" spans="1:19" ht="16.5" customHeight="1">
      <c r="A148" s="398"/>
      <c r="B148" s="408" t="s">
        <v>9</v>
      </c>
      <c r="C148" s="431"/>
      <c r="D148" s="246" t="s">
        <v>12</v>
      </c>
      <c r="E148" s="432">
        <f>SUM(E124:E147)+E162</f>
        <v>63</v>
      </c>
      <c r="F148" s="433">
        <f>SUM(F124:F147)+F162</f>
        <v>77</v>
      </c>
      <c r="G148" s="433">
        <f>SUM(G124:G147)+G162</f>
        <v>83</v>
      </c>
      <c r="H148" s="422">
        <f>SUM(H124:H147)</f>
        <v>5</v>
      </c>
      <c r="I148" s="234"/>
      <c r="J148" s="257"/>
      <c r="K148" s="243"/>
      <c r="L148" s="243"/>
      <c r="M148" s="243"/>
      <c r="N148" s="243"/>
      <c r="O148" s="243"/>
      <c r="P148" s="243"/>
      <c r="Q148" s="243"/>
      <c r="R148" s="243"/>
      <c r="S148" s="258"/>
    </row>
    <row r="149" spans="1:19" ht="16.5" customHeight="1" thickBot="1">
      <c r="A149" s="398"/>
      <c r="B149" s="408" t="s">
        <v>10</v>
      </c>
      <c r="C149" s="431"/>
      <c r="D149" s="246"/>
      <c r="E149" s="466">
        <f>E150-E148</f>
        <v>133</v>
      </c>
      <c r="F149" s="427">
        <f>F150-F148</f>
        <v>119</v>
      </c>
      <c r="G149" s="427">
        <f>G150-G148</f>
        <v>113</v>
      </c>
      <c r="H149" s="428"/>
      <c r="I149" s="243"/>
      <c r="J149" s="257"/>
      <c r="K149" s="243"/>
      <c r="L149" s="243"/>
      <c r="M149" s="243"/>
      <c r="N149" s="243"/>
      <c r="O149" s="243"/>
      <c r="P149" s="243"/>
      <c r="Q149" s="243"/>
      <c r="R149" s="243"/>
      <c r="S149" s="258"/>
    </row>
    <row r="150" spans="1:19" ht="16.5" customHeight="1" thickBot="1">
      <c r="A150" s="398"/>
      <c r="B150" s="408" t="s">
        <v>11</v>
      </c>
      <c r="C150" s="431"/>
      <c r="D150" s="246"/>
      <c r="E150" s="434">
        <v>196</v>
      </c>
      <c r="F150" s="435">
        <v>196</v>
      </c>
      <c r="G150" s="435">
        <v>196</v>
      </c>
      <c r="H150" s="436"/>
      <c r="I150" s="244"/>
      <c r="J150" s="257"/>
      <c r="K150" s="243"/>
      <c r="L150" s="243"/>
      <c r="M150" s="243"/>
      <c r="N150" s="243"/>
      <c r="O150" s="243"/>
      <c r="P150" s="243"/>
      <c r="Q150" s="243"/>
      <c r="R150" s="243"/>
      <c r="S150" s="258"/>
    </row>
    <row r="151" spans="1:19" ht="16.5" customHeight="1" thickBot="1">
      <c r="A151" s="398"/>
      <c r="B151" s="408" t="s">
        <v>26</v>
      </c>
      <c r="C151" s="437"/>
      <c r="D151" s="243"/>
      <c r="E151" s="243"/>
      <c r="F151" s="243"/>
      <c r="G151" s="243"/>
      <c r="H151" s="243"/>
      <c r="I151" s="243"/>
      <c r="J151" s="488"/>
      <c r="K151" s="440"/>
      <c r="L151" s="440"/>
      <c r="M151" s="440"/>
      <c r="N151" s="440"/>
      <c r="O151" s="440"/>
      <c r="P151" s="440"/>
      <c r="Q151" s="440"/>
      <c r="R151" s="440"/>
      <c r="S151" s="443"/>
    </row>
    <row r="152" spans="1:19" ht="16.5" customHeight="1">
      <c r="A152" s="398"/>
      <c r="B152" s="410"/>
      <c r="C152" s="437"/>
      <c r="D152" s="243"/>
      <c r="E152" s="243"/>
      <c r="F152" s="243"/>
      <c r="G152" s="243"/>
      <c r="H152" s="243"/>
      <c r="I152" s="243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</row>
    <row r="153" spans="1:19" ht="16.5" customHeight="1">
      <c r="A153" s="398"/>
      <c r="B153" s="408"/>
      <c r="C153" s="437"/>
      <c r="D153" s="243"/>
      <c r="E153" s="243"/>
      <c r="F153" s="243"/>
      <c r="G153" s="243"/>
      <c r="H153" s="243"/>
      <c r="I153" s="243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</row>
    <row r="154" spans="1:19" ht="16.5" customHeight="1" thickBot="1">
      <c r="A154" s="398"/>
      <c r="B154" s="408" t="s">
        <v>310</v>
      </c>
      <c r="C154" s="437"/>
      <c r="D154" s="243"/>
      <c r="E154" s="243"/>
      <c r="F154" s="243"/>
      <c r="G154" s="243"/>
      <c r="H154" s="243"/>
      <c r="I154" s="243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</row>
    <row r="155" spans="1:19" ht="16.5" customHeight="1" thickBot="1">
      <c r="A155" s="398"/>
      <c r="B155" s="408"/>
      <c r="C155" s="1278" t="s">
        <v>228</v>
      </c>
      <c r="D155" s="1279"/>
      <c r="E155" s="1279"/>
      <c r="F155" s="1279"/>
      <c r="G155" s="1279"/>
      <c r="H155" s="1279"/>
      <c r="I155" s="1279"/>
      <c r="J155" s="1279"/>
      <c r="K155" s="1279"/>
      <c r="L155" s="1279"/>
      <c r="M155" s="1279"/>
      <c r="N155" s="1279"/>
      <c r="O155" s="1279"/>
      <c r="P155" s="1279"/>
      <c r="Q155" s="1279"/>
      <c r="R155" s="1279"/>
      <c r="S155" s="1280"/>
    </row>
    <row r="156" spans="1:19" ht="16.5" customHeight="1" hidden="1" thickBot="1">
      <c r="A156" s="398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</row>
    <row r="157" spans="1:19" ht="16.5" customHeight="1" thickBot="1">
      <c r="A157" s="398"/>
      <c r="B157" s="474"/>
      <c r="C157" s="414"/>
      <c r="D157" s="392"/>
      <c r="E157" s="1278" t="s">
        <v>3</v>
      </c>
      <c r="F157" s="1279"/>
      <c r="G157" s="1279"/>
      <c r="H157" s="1280"/>
      <c r="I157" s="234"/>
      <c r="J157" s="1281"/>
      <c r="K157" s="1282"/>
      <c r="L157" s="1282"/>
      <c r="M157" s="1282"/>
      <c r="N157" s="1282"/>
      <c r="O157" s="1282"/>
      <c r="P157" s="1282"/>
      <c r="Q157" s="1282"/>
      <c r="R157" s="1282"/>
      <c r="S157" s="1283"/>
    </row>
    <row r="158" spans="1:19" ht="16.5" customHeight="1" thickBot="1">
      <c r="A158" s="398"/>
      <c r="B158" s="408"/>
      <c r="C158" s="468" t="s">
        <v>4</v>
      </c>
      <c r="D158" s="476"/>
      <c r="E158" s="489" t="s">
        <v>5</v>
      </c>
      <c r="F158" s="478" t="s">
        <v>6</v>
      </c>
      <c r="G158" s="478" t="s">
        <v>7</v>
      </c>
      <c r="H158" s="490" t="s">
        <v>8</v>
      </c>
      <c r="I158" s="236"/>
      <c r="J158" s="419"/>
      <c r="K158" s="448"/>
      <c r="L158" s="448"/>
      <c r="M158" s="448"/>
      <c r="N158" s="448"/>
      <c r="O158" s="448"/>
      <c r="P158" s="448"/>
      <c r="Q158" s="448"/>
      <c r="R158" s="448"/>
      <c r="S158" s="420"/>
    </row>
    <row r="159" spans="1:19" ht="16.5" customHeight="1">
      <c r="A159" s="398"/>
      <c r="B159" s="410"/>
      <c r="C159" s="351" t="s">
        <v>191</v>
      </c>
      <c r="D159" s="352" t="s">
        <v>227</v>
      </c>
      <c r="E159" s="432"/>
      <c r="F159" s="433"/>
      <c r="G159" s="433">
        <v>2</v>
      </c>
      <c r="H159" s="422">
        <v>0</v>
      </c>
      <c r="I159" s="249"/>
      <c r="J159" s="455"/>
      <c r="K159" s="246"/>
      <c r="L159" s="246"/>
      <c r="M159" s="246"/>
      <c r="N159" s="246"/>
      <c r="O159" s="246"/>
      <c r="P159" s="246"/>
      <c r="Q159" s="246"/>
      <c r="R159" s="246"/>
      <c r="S159" s="258"/>
    </row>
    <row r="160" spans="1:19" ht="16.5" customHeight="1" thickBot="1">
      <c r="A160" s="398"/>
      <c r="B160" s="410"/>
      <c r="C160" s="356" t="s">
        <v>270</v>
      </c>
      <c r="D160" s="357" t="s">
        <v>146</v>
      </c>
      <c r="E160" s="274"/>
      <c r="F160" s="275"/>
      <c r="G160" s="275">
        <v>3</v>
      </c>
      <c r="H160" s="430">
        <v>0</v>
      </c>
      <c r="I160" s="238"/>
      <c r="J160" s="257"/>
      <c r="K160" s="243"/>
      <c r="L160" s="243"/>
      <c r="M160" s="243"/>
      <c r="N160" s="243"/>
      <c r="O160" s="243"/>
      <c r="P160" s="243"/>
      <c r="Q160" s="243"/>
      <c r="R160" s="243"/>
      <c r="S160" s="258"/>
    </row>
    <row r="161" spans="1:19" ht="16.5" customHeight="1" hidden="1">
      <c r="A161" s="398"/>
      <c r="B161" s="410"/>
      <c r="C161" s="437"/>
      <c r="D161" s="246"/>
      <c r="E161" s="257"/>
      <c r="F161" s="243"/>
      <c r="G161" s="243"/>
      <c r="H161" s="258">
        <v>0</v>
      </c>
      <c r="I161" s="238"/>
      <c r="J161" s="257"/>
      <c r="K161" s="243"/>
      <c r="L161" s="243"/>
      <c r="M161" s="243"/>
      <c r="N161" s="243"/>
      <c r="O161" s="243"/>
      <c r="P161" s="243"/>
      <c r="Q161" s="243"/>
      <c r="R161" s="243"/>
      <c r="S161" s="258"/>
    </row>
    <row r="162" spans="1:19" ht="16.5" customHeight="1" thickBot="1">
      <c r="A162" s="398"/>
      <c r="B162" s="467" t="s">
        <v>11</v>
      </c>
      <c r="C162" s="437"/>
      <c r="D162" s="246"/>
      <c r="E162" s="259">
        <f>SUM(E159:E160)</f>
        <v>0</v>
      </c>
      <c r="F162" s="244">
        <f>SUM(F159:F160)</f>
        <v>0</v>
      </c>
      <c r="G162" s="244">
        <f>SUM(G159:G161)</f>
        <v>5</v>
      </c>
      <c r="H162" s="260">
        <v>0</v>
      </c>
      <c r="I162" s="238"/>
      <c r="J162" s="257"/>
      <c r="K162" s="243"/>
      <c r="L162" s="243"/>
      <c r="M162" s="243"/>
      <c r="N162" s="243"/>
      <c r="O162" s="243"/>
      <c r="P162" s="243"/>
      <c r="Q162" s="243"/>
      <c r="R162" s="243"/>
      <c r="S162" s="258"/>
    </row>
    <row r="163" spans="1:19" ht="16.5" customHeight="1" thickBot="1">
      <c r="A163" s="398"/>
      <c r="B163" s="410"/>
      <c r="C163" s="411"/>
      <c r="D163" s="221"/>
      <c r="E163" s="221"/>
      <c r="F163" s="221"/>
      <c r="G163" s="221"/>
      <c r="H163" s="221"/>
      <c r="I163" s="221"/>
      <c r="J163" s="259"/>
      <c r="K163" s="244"/>
      <c r="L163" s="244"/>
      <c r="M163" s="244"/>
      <c r="N163" s="244"/>
      <c r="O163" s="244"/>
      <c r="P163" s="244"/>
      <c r="Q163" s="244"/>
      <c r="R163" s="244"/>
      <c r="S163" s="260"/>
    </row>
    <row r="164" spans="1:19" ht="16.5" customHeight="1" hidden="1">
      <c r="A164" s="398"/>
      <c r="B164" s="410" t="s">
        <v>47</v>
      </c>
      <c r="C164" s="41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</row>
    <row r="165" spans="1:19" ht="16.5" customHeight="1" hidden="1">
      <c r="A165" s="398"/>
      <c r="B165" s="410"/>
      <c r="C165" s="41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</row>
    <row r="166" spans="1:19" ht="16.5" customHeight="1">
      <c r="A166" s="403"/>
      <c r="B166" s="474"/>
      <c r="C166" s="41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</row>
    <row r="167" spans="1:19" ht="16.5" customHeight="1">
      <c r="A167" s="403"/>
      <c r="B167" s="491" t="s">
        <v>369</v>
      </c>
      <c r="C167" s="41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</row>
    <row r="168" spans="1:19" ht="16.5" customHeight="1">
      <c r="A168" s="403"/>
      <c r="B168" s="491" t="s">
        <v>357</v>
      </c>
      <c r="C168" s="41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</row>
    <row r="169" spans="1:19" ht="16.5" customHeight="1">
      <c r="A169" s="398"/>
      <c r="B169" s="408" t="s">
        <v>0</v>
      </c>
      <c r="C169" s="409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</row>
    <row r="170" spans="1:19" ht="16.5" customHeight="1">
      <c r="A170" s="398"/>
      <c r="B170" s="408" t="s">
        <v>198</v>
      </c>
      <c r="C170" s="409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</row>
    <row r="171" spans="1:19" ht="16.5" customHeight="1">
      <c r="A171" s="398"/>
      <c r="B171" s="410"/>
      <c r="C171" s="41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</row>
    <row r="172" spans="1:19" ht="16.5" customHeight="1">
      <c r="A172" s="398"/>
      <c r="B172" s="408" t="s">
        <v>220</v>
      </c>
      <c r="C172" s="411"/>
      <c r="D172" s="221"/>
      <c r="E172" s="221"/>
      <c r="F172" s="221"/>
      <c r="G172" s="221"/>
      <c r="H172" s="221"/>
      <c r="I172" s="221"/>
      <c r="J172" s="221"/>
      <c r="K172" s="233"/>
      <c r="L172" s="233"/>
      <c r="M172" s="233"/>
      <c r="N172" s="233"/>
      <c r="O172" s="233"/>
      <c r="P172" s="233"/>
      <c r="Q172" s="233"/>
      <c r="R172" s="233"/>
      <c r="S172" s="233"/>
    </row>
    <row r="173" spans="1:19" ht="16.5" customHeight="1">
      <c r="A173" s="398"/>
      <c r="B173" s="410"/>
      <c r="C173" s="411"/>
      <c r="D173" s="221"/>
      <c r="E173" s="221"/>
      <c r="F173" s="221"/>
      <c r="G173" s="221"/>
      <c r="H173" s="221"/>
      <c r="I173" s="221"/>
      <c r="J173" s="410"/>
      <c r="K173" s="410"/>
      <c r="L173" s="410"/>
      <c r="M173" s="410"/>
      <c r="N173" s="410"/>
      <c r="O173" s="410"/>
      <c r="P173" s="410"/>
      <c r="Q173" s="410"/>
      <c r="R173" s="221"/>
      <c r="S173" s="410"/>
    </row>
    <row r="174" spans="1:19" ht="16.5" customHeight="1" thickBot="1">
      <c r="A174" s="398"/>
      <c r="B174" s="408" t="s">
        <v>2</v>
      </c>
      <c r="C174" s="41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</row>
    <row r="175" spans="1:19" ht="16.5" customHeight="1">
      <c r="A175" s="398"/>
      <c r="B175" s="410"/>
      <c r="C175" s="414"/>
      <c r="D175" s="392"/>
      <c r="E175" s="1284" t="s">
        <v>3</v>
      </c>
      <c r="F175" s="1285"/>
      <c r="G175" s="1285"/>
      <c r="H175" s="1286"/>
      <c r="I175" s="234"/>
      <c r="J175" s="1281"/>
      <c r="K175" s="1282"/>
      <c r="L175" s="1282"/>
      <c r="M175" s="1282"/>
      <c r="N175" s="1282"/>
      <c r="O175" s="1282"/>
      <c r="P175" s="1282"/>
      <c r="Q175" s="1282"/>
      <c r="R175" s="1282"/>
      <c r="S175" s="1283"/>
    </row>
    <row r="176" spans="1:19" ht="16.5" customHeight="1" thickBot="1">
      <c r="A176" s="398"/>
      <c r="B176" s="408"/>
      <c r="C176" s="468" t="s">
        <v>4</v>
      </c>
      <c r="D176" s="476"/>
      <c r="E176" s="489" t="s">
        <v>5</v>
      </c>
      <c r="F176" s="478" t="s">
        <v>265</v>
      </c>
      <c r="G176" s="478" t="s">
        <v>7</v>
      </c>
      <c r="H176" s="490" t="s">
        <v>8</v>
      </c>
      <c r="I176" s="236"/>
      <c r="J176" s="419"/>
      <c r="K176" s="448"/>
      <c r="L176" s="448"/>
      <c r="M176" s="448"/>
      <c r="N176" s="448"/>
      <c r="O176" s="448"/>
      <c r="P176" s="448"/>
      <c r="Q176" s="448"/>
      <c r="R176" s="448"/>
      <c r="S176" s="420"/>
    </row>
    <row r="177" spans="1:19" ht="16.5" customHeight="1">
      <c r="A177" s="398"/>
      <c r="B177" s="410"/>
      <c r="C177" s="306" t="s">
        <v>284</v>
      </c>
      <c r="D177" s="307"/>
      <c r="E177" s="484">
        <v>2</v>
      </c>
      <c r="F177" s="270">
        <v>2</v>
      </c>
      <c r="G177" s="270">
        <v>2</v>
      </c>
      <c r="H177" s="485"/>
      <c r="I177" s="249"/>
      <c r="J177" s="455"/>
      <c r="K177" s="246"/>
      <c r="L177" s="246"/>
      <c r="M177" s="246"/>
      <c r="N177" s="246"/>
      <c r="O177" s="246"/>
      <c r="P177" s="246"/>
      <c r="Q177" s="246"/>
      <c r="R177" s="246"/>
      <c r="S177" s="424"/>
    </row>
    <row r="178" spans="1:19" ht="16.5" customHeight="1" hidden="1">
      <c r="A178" s="398"/>
      <c r="B178" s="410"/>
      <c r="C178" s="314">
        <v>42</v>
      </c>
      <c r="D178" s="307"/>
      <c r="E178" s="484"/>
      <c r="F178" s="270"/>
      <c r="G178" s="270"/>
      <c r="H178" s="485"/>
      <c r="I178" s="238"/>
      <c r="J178" s="257"/>
      <c r="K178" s="243"/>
      <c r="L178" s="243"/>
      <c r="M178" s="243"/>
      <c r="N178" s="243"/>
      <c r="O178" s="243"/>
      <c r="P178" s="243"/>
      <c r="Q178" s="243"/>
      <c r="R178" s="243"/>
      <c r="S178" s="258"/>
    </row>
    <row r="179" spans="1:19" ht="16.5" customHeight="1">
      <c r="A179" s="398"/>
      <c r="B179" s="410"/>
      <c r="C179" s="314">
        <v>108</v>
      </c>
      <c r="D179" s="307"/>
      <c r="E179" s="484">
        <v>10</v>
      </c>
      <c r="F179" s="270">
        <v>10</v>
      </c>
      <c r="G179" s="270">
        <v>10</v>
      </c>
      <c r="H179" s="485"/>
      <c r="I179" s="238"/>
      <c r="J179" s="257"/>
      <c r="K179" s="243"/>
      <c r="L179" s="243"/>
      <c r="M179" s="243"/>
      <c r="N179" s="243"/>
      <c r="O179" s="243"/>
      <c r="P179" s="243"/>
      <c r="Q179" s="243"/>
      <c r="R179" s="243"/>
      <c r="S179" s="258"/>
    </row>
    <row r="180" spans="1:19" ht="16.5" customHeight="1">
      <c r="A180" s="398"/>
      <c r="B180" s="410"/>
      <c r="C180" s="314">
        <v>110</v>
      </c>
      <c r="D180" s="307"/>
      <c r="E180" s="484">
        <v>3</v>
      </c>
      <c r="F180" s="270">
        <v>6</v>
      </c>
      <c r="G180" s="270">
        <v>6</v>
      </c>
      <c r="H180" s="485"/>
      <c r="I180" s="238"/>
      <c r="J180" s="257"/>
      <c r="K180" s="243"/>
      <c r="L180" s="243"/>
      <c r="M180" s="243"/>
      <c r="N180" s="243"/>
      <c r="O180" s="243"/>
      <c r="P180" s="243"/>
      <c r="Q180" s="243"/>
      <c r="R180" s="243"/>
      <c r="S180" s="258"/>
    </row>
    <row r="181" spans="1:19" ht="16.5" customHeight="1">
      <c r="A181" s="398"/>
      <c r="B181" s="410"/>
      <c r="C181" s="314">
        <v>111</v>
      </c>
      <c r="D181" s="307"/>
      <c r="E181" s="484">
        <v>9</v>
      </c>
      <c r="F181" s="270">
        <v>11</v>
      </c>
      <c r="G181" s="270">
        <v>11</v>
      </c>
      <c r="H181" s="485">
        <v>2</v>
      </c>
      <c r="I181" s="238"/>
      <c r="J181" s="257"/>
      <c r="K181" s="243"/>
      <c r="L181" s="243"/>
      <c r="M181" s="243"/>
      <c r="N181" s="243"/>
      <c r="O181" s="243"/>
      <c r="P181" s="243"/>
      <c r="Q181" s="243"/>
      <c r="R181" s="243"/>
      <c r="S181" s="258"/>
    </row>
    <row r="182" spans="1:19" ht="16.5" customHeight="1">
      <c r="A182" s="398"/>
      <c r="B182" s="410"/>
      <c r="C182" s="317" t="s">
        <v>229</v>
      </c>
      <c r="D182" s="318"/>
      <c r="E182" s="484">
        <v>7</v>
      </c>
      <c r="F182" s="270">
        <v>9</v>
      </c>
      <c r="G182" s="270">
        <v>9</v>
      </c>
      <c r="H182" s="485"/>
      <c r="I182" s="238"/>
      <c r="J182" s="257"/>
      <c r="K182" s="243"/>
      <c r="L182" s="243"/>
      <c r="M182" s="243"/>
      <c r="N182" s="243"/>
      <c r="O182" s="243"/>
      <c r="P182" s="243"/>
      <c r="Q182" s="243"/>
      <c r="R182" s="243"/>
      <c r="S182" s="258"/>
    </row>
    <row r="183" spans="1:19" ht="16.5" customHeight="1">
      <c r="A183" s="398"/>
      <c r="B183" s="410"/>
      <c r="C183" s="317">
        <v>204</v>
      </c>
      <c r="D183" s="318"/>
      <c r="E183" s="484">
        <v>10</v>
      </c>
      <c r="F183" s="270">
        <v>11</v>
      </c>
      <c r="G183" s="270">
        <v>13</v>
      </c>
      <c r="H183" s="485"/>
      <c r="I183" s="238"/>
      <c r="J183" s="257"/>
      <c r="K183" s="243"/>
      <c r="L183" s="243"/>
      <c r="M183" s="243"/>
      <c r="N183" s="243"/>
      <c r="O183" s="243"/>
      <c r="P183" s="243"/>
      <c r="Q183" s="243"/>
      <c r="R183" s="243"/>
      <c r="S183" s="258"/>
    </row>
    <row r="184" spans="1:19" ht="16.5" customHeight="1">
      <c r="A184" s="398"/>
      <c r="B184" s="410"/>
      <c r="C184" s="317">
        <v>206</v>
      </c>
      <c r="D184" s="318"/>
      <c r="E184" s="484">
        <v>5</v>
      </c>
      <c r="F184" s="270">
        <v>5</v>
      </c>
      <c r="G184" s="270">
        <v>7</v>
      </c>
      <c r="H184" s="485"/>
      <c r="I184" s="238"/>
      <c r="J184" s="257"/>
      <c r="K184" s="243"/>
      <c r="L184" s="243"/>
      <c r="M184" s="243"/>
      <c r="N184" s="243"/>
      <c r="O184" s="243"/>
      <c r="P184" s="243"/>
      <c r="Q184" s="243"/>
      <c r="R184" s="243"/>
      <c r="S184" s="258"/>
    </row>
    <row r="185" spans="1:19" ht="16.5" customHeight="1">
      <c r="A185" s="398"/>
      <c r="B185" s="410"/>
      <c r="C185" s="317" t="s">
        <v>206</v>
      </c>
      <c r="D185" s="318"/>
      <c r="E185" s="484">
        <v>12</v>
      </c>
      <c r="F185" s="270">
        <v>14</v>
      </c>
      <c r="G185" s="270">
        <v>15</v>
      </c>
      <c r="H185" s="485">
        <v>0</v>
      </c>
      <c r="I185" s="238"/>
      <c r="J185" s="257"/>
      <c r="K185" s="243"/>
      <c r="L185" s="243"/>
      <c r="M185" s="243"/>
      <c r="N185" s="243"/>
      <c r="O185" s="243"/>
      <c r="P185" s="243"/>
      <c r="Q185" s="243"/>
      <c r="R185" s="243"/>
      <c r="S185" s="258"/>
    </row>
    <row r="186" spans="1:19" ht="16.5" customHeight="1" hidden="1">
      <c r="A186" s="398"/>
      <c r="B186" s="410"/>
      <c r="C186" s="317">
        <v>209</v>
      </c>
      <c r="D186" s="318"/>
      <c r="E186" s="484"/>
      <c r="F186" s="270"/>
      <c r="G186" s="270"/>
      <c r="H186" s="485"/>
      <c r="I186" s="238"/>
      <c r="J186" s="257"/>
      <c r="K186" s="243"/>
      <c r="L186" s="243"/>
      <c r="M186" s="243"/>
      <c r="N186" s="243"/>
      <c r="O186" s="243"/>
      <c r="P186" s="243"/>
      <c r="Q186" s="243"/>
      <c r="R186" s="243"/>
      <c r="S186" s="258"/>
    </row>
    <row r="187" spans="1:19" ht="16.5" customHeight="1">
      <c r="A187" s="398"/>
      <c r="B187" s="410"/>
      <c r="C187" s="317">
        <v>212</v>
      </c>
      <c r="D187" s="318"/>
      <c r="E187" s="484">
        <v>5</v>
      </c>
      <c r="F187" s="270">
        <v>6</v>
      </c>
      <c r="G187" s="270">
        <v>6</v>
      </c>
      <c r="H187" s="485"/>
      <c r="I187" s="238"/>
      <c r="J187" s="257"/>
      <c r="K187" s="243"/>
      <c r="L187" s="243"/>
      <c r="M187" s="243"/>
      <c r="N187" s="243"/>
      <c r="O187" s="243"/>
      <c r="P187" s="243"/>
      <c r="Q187" s="243"/>
      <c r="R187" s="243"/>
      <c r="S187" s="258"/>
    </row>
    <row r="188" spans="1:19" ht="16.5" customHeight="1" hidden="1">
      <c r="A188" s="398"/>
      <c r="B188" s="410"/>
      <c r="C188" s="317"/>
      <c r="D188" s="318"/>
      <c r="E188" s="484"/>
      <c r="F188" s="270"/>
      <c r="G188" s="270"/>
      <c r="H188" s="485"/>
      <c r="I188" s="238"/>
      <c r="J188" s="257"/>
      <c r="K188" s="243"/>
      <c r="L188" s="243"/>
      <c r="M188" s="243"/>
      <c r="N188" s="243"/>
      <c r="O188" s="243"/>
      <c r="P188" s="243"/>
      <c r="Q188" s="243"/>
      <c r="R188" s="243"/>
      <c r="S188" s="258"/>
    </row>
    <row r="189" spans="1:19" ht="16.5" customHeight="1" hidden="1">
      <c r="A189" s="398"/>
      <c r="B189" s="410"/>
      <c r="C189" s="317"/>
      <c r="D189" s="318"/>
      <c r="E189" s="484"/>
      <c r="F189" s="270"/>
      <c r="G189" s="270"/>
      <c r="H189" s="485"/>
      <c r="I189" s="238"/>
      <c r="J189" s="257"/>
      <c r="K189" s="243"/>
      <c r="L189" s="243"/>
      <c r="M189" s="243"/>
      <c r="N189" s="243"/>
      <c r="O189" s="243"/>
      <c r="P189" s="243"/>
      <c r="Q189" s="243"/>
      <c r="R189" s="243"/>
      <c r="S189" s="258"/>
    </row>
    <row r="190" spans="1:19" ht="16.5" customHeight="1" hidden="1">
      <c r="A190" s="398"/>
      <c r="B190" s="410"/>
      <c r="C190" s="317"/>
      <c r="D190" s="318"/>
      <c r="E190" s="484"/>
      <c r="F190" s="270"/>
      <c r="G190" s="270"/>
      <c r="H190" s="485"/>
      <c r="I190" s="238"/>
      <c r="J190" s="257"/>
      <c r="K190" s="243"/>
      <c r="L190" s="243"/>
      <c r="M190" s="243"/>
      <c r="N190" s="243"/>
      <c r="O190" s="243"/>
      <c r="P190" s="243"/>
      <c r="Q190" s="243"/>
      <c r="R190" s="243"/>
      <c r="S190" s="258"/>
    </row>
    <row r="191" spans="1:19" ht="17.25" customHeight="1" hidden="1">
      <c r="A191" s="398"/>
      <c r="B191" s="410"/>
      <c r="C191" s="317"/>
      <c r="D191" s="318"/>
      <c r="E191" s="484"/>
      <c r="F191" s="270"/>
      <c r="G191" s="270"/>
      <c r="H191" s="485"/>
      <c r="I191" s="238"/>
      <c r="J191" s="257"/>
      <c r="K191" s="243"/>
      <c r="L191" s="243"/>
      <c r="M191" s="243"/>
      <c r="N191" s="243"/>
      <c r="O191" s="243"/>
      <c r="P191" s="243"/>
      <c r="Q191" s="243"/>
      <c r="R191" s="243"/>
      <c r="S191" s="258"/>
    </row>
    <row r="192" spans="1:19" ht="16.5" customHeight="1" hidden="1">
      <c r="A192" s="398"/>
      <c r="B192" s="410"/>
      <c r="C192" s="317"/>
      <c r="D192" s="318"/>
      <c r="E192" s="484"/>
      <c r="F192" s="270"/>
      <c r="G192" s="270"/>
      <c r="H192" s="485"/>
      <c r="I192" s="238"/>
      <c r="J192" s="257"/>
      <c r="K192" s="243"/>
      <c r="L192" s="243"/>
      <c r="M192" s="243"/>
      <c r="N192" s="243"/>
      <c r="O192" s="243"/>
      <c r="P192" s="243"/>
      <c r="Q192" s="243"/>
      <c r="R192" s="243"/>
      <c r="S192" s="258"/>
    </row>
    <row r="193" spans="1:19" ht="16.5" customHeight="1" hidden="1">
      <c r="A193" s="398"/>
      <c r="B193" s="410"/>
      <c r="C193" s="317"/>
      <c r="D193" s="318"/>
      <c r="E193" s="484"/>
      <c r="F193" s="270"/>
      <c r="G193" s="270"/>
      <c r="H193" s="485"/>
      <c r="I193" s="238"/>
      <c r="J193" s="257"/>
      <c r="K193" s="243"/>
      <c r="L193" s="243"/>
      <c r="M193" s="243"/>
      <c r="N193" s="243"/>
      <c r="O193" s="243"/>
      <c r="P193" s="243"/>
      <c r="Q193" s="243"/>
      <c r="R193" s="243"/>
      <c r="S193" s="258"/>
    </row>
    <row r="194" spans="1:19" ht="16.5" customHeight="1" hidden="1">
      <c r="A194" s="398"/>
      <c r="B194" s="410"/>
      <c r="C194" s="317"/>
      <c r="D194" s="318"/>
      <c r="E194" s="484"/>
      <c r="F194" s="270"/>
      <c r="G194" s="270"/>
      <c r="H194" s="485"/>
      <c r="I194" s="238"/>
      <c r="J194" s="257"/>
      <c r="K194" s="243"/>
      <c r="L194" s="243"/>
      <c r="M194" s="243"/>
      <c r="N194" s="243"/>
      <c r="O194" s="243"/>
      <c r="P194" s="243"/>
      <c r="Q194" s="243"/>
      <c r="R194" s="243"/>
      <c r="S194" s="258"/>
    </row>
    <row r="195" spans="1:19" ht="16.5" customHeight="1" hidden="1">
      <c r="A195" s="398"/>
      <c r="B195" s="410"/>
      <c r="C195" s="317"/>
      <c r="D195" s="318"/>
      <c r="E195" s="484"/>
      <c r="F195" s="270"/>
      <c r="G195" s="270"/>
      <c r="H195" s="485"/>
      <c r="I195" s="238"/>
      <c r="J195" s="257"/>
      <c r="K195" s="243"/>
      <c r="L195" s="243"/>
      <c r="M195" s="243"/>
      <c r="N195" s="243"/>
      <c r="O195" s="243"/>
      <c r="P195" s="243"/>
      <c r="Q195" s="243"/>
      <c r="R195" s="243"/>
      <c r="S195" s="258"/>
    </row>
    <row r="196" spans="1:19" ht="16.5" customHeight="1" hidden="1">
      <c r="A196" s="398"/>
      <c r="B196" s="410"/>
      <c r="C196" s="317"/>
      <c r="D196" s="318"/>
      <c r="E196" s="484"/>
      <c r="F196" s="270"/>
      <c r="G196" s="270"/>
      <c r="H196" s="485"/>
      <c r="I196" s="238"/>
      <c r="J196" s="257"/>
      <c r="K196" s="243"/>
      <c r="L196" s="243"/>
      <c r="M196" s="243"/>
      <c r="N196" s="243"/>
      <c r="O196" s="243"/>
      <c r="P196" s="243"/>
      <c r="Q196" s="243"/>
      <c r="R196" s="243"/>
      <c r="S196" s="258"/>
    </row>
    <row r="197" spans="1:19" ht="16.5" customHeight="1" hidden="1">
      <c r="A197" s="398"/>
      <c r="B197" s="410"/>
      <c r="C197" s="317"/>
      <c r="D197" s="318"/>
      <c r="E197" s="484"/>
      <c r="F197" s="270"/>
      <c r="G197" s="270"/>
      <c r="H197" s="485"/>
      <c r="I197" s="238"/>
      <c r="J197" s="257"/>
      <c r="K197" s="243"/>
      <c r="L197" s="243"/>
      <c r="M197" s="243"/>
      <c r="N197" s="243"/>
      <c r="O197" s="243"/>
      <c r="P197" s="243"/>
      <c r="Q197" s="243"/>
      <c r="R197" s="243"/>
      <c r="S197" s="258"/>
    </row>
    <row r="198" spans="1:19" ht="16.5" customHeight="1" hidden="1">
      <c r="A198" s="398"/>
      <c r="B198" s="410"/>
      <c r="C198" s="317"/>
      <c r="D198" s="318"/>
      <c r="E198" s="484"/>
      <c r="F198" s="270"/>
      <c r="G198" s="270"/>
      <c r="H198" s="485"/>
      <c r="I198" s="238"/>
      <c r="J198" s="257"/>
      <c r="K198" s="243"/>
      <c r="L198" s="243"/>
      <c r="M198" s="243"/>
      <c r="N198" s="243"/>
      <c r="O198" s="243"/>
      <c r="P198" s="243"/>
      <c r="Q198" s="243"/>
      <c r="R198" s="243"/>
      <c r="S198" s="258"/>
    </row>
    <row r="199" spans="1:19" ht="16.5" customHeight="1" hidden="1">
      <c r="A199" s="398"/>
      <c r="B199" s="410"/>
      <c r="C199" s="317"/>
      <c r="D199" s="318"/>
      <c r="E199" s="484"/>
      <c r="F199" s="270"/>
      <c r="G199" s="270"/>
      <c r="H199" s="485"/>
      <c r="I199" s="239"/>
      <c r="J199" s="257"/>
      <c r="K199" s="243"/>
      <c r="L199" s="243"/>
      <c r="M199" s="243"/>
      <c r="N199" s="243"/>
      <c r="O199" s="243"/>
      <c r="P199" s="243"/>
      <c r="Q199" s="243"/>
      <c r="R199" s="243"/>
      <c r="S199" s="258"/>
    </row>
    <row r="200" spans="1:19" ht="16.5" customHeight="1" thickBot="1">
      <c r="A200" s="398"/>
      <c r="B200" s="410"/>
      <c r="C200" s="320"/>
      <c r="D200" s="321"/>
      <c r="E200" s="486"/>
      <c r="F200" s="427"/>
      <c r="G200" s="427"/>
      <c r="H200" s="487"/>
      <c r="I200" s="239"/>
      <c r="J200" s="257"/>
      <c r="K200" s="243"/>
      <c r="L200" s="243"/>
      <c r="M200" s="243"/>
      <c r="N200" s="243"/>
      <c r="O200" s="243"/>
      <c r="P200" s="243"/>
      <c r="Q200" s="243"/>
      <c r="R200" s="243"/>
      <c r="S200" s="258"/>
    </row>
    <row r="201" spans="1:19" ht="16.5" customHeight="1">
      <c r="A201" s="398"/>
      <c r="B201" s="408" t="s">
        <v>9</v>
      </c>
      <c r="C201" s="431"/>
      <c r="D201" s="246" t="s">
        <v>12</v>
      </c>
      <c r="E201" s="241">
        <f>SUM(E177:E200)+E215</f>
        <v>63</v>
      </c>
      <c r="F201" s="433">
        <f>SUM(F177:F200)+F215</f>
        <v>74</v>
      </c>
      <c r="G201" s="433">
        <f>SUM(G177:G200)+G215</f>
        <v>87</v>
      </c>
      <c r="H201" s="511">
        <f>SUM(H177:H200)</f>
        <v>2</v>
      </c>
      <c r="I201" s="234"/>
      <c r="J201" s="257"/>
      <c r="K201" s="243"/>
      <c r="L201" s="243"/>
      <c r="M201" s="243"/>
      <c r="N201" s="243"/>
      <c r="O201" s="243"/>
      <c r="P201" s="243"/>
      <c r="Q201" s="243"/>
      <c r="R201" s="243"/>
      <c r="S201" s="258"/>
    </row>
    <row r="202" spans="1:19" ht="16.5" customHeight="1" thickBot="1">
      <c r="A202" s="398"/>
      <c r="B202" s="408" t="s">
        <v>10</v>
      </c>
      <c r="C202" s="431"/>
      <c r="D202" s="246"/>
      <c r="E202" s="1097">
        <f>E203-E201</f>
        <v>144</v>
      </c>
      <c r="F202" s="275">
        <f>F203-F201</f>
        <v>133</v>
      </c>
      <c r="G202" s="495">
        <f>G203-G201</f>
        <v>120</v>
      </c>
      <c r="H202" s="430"/>
      <c r="I202" s="243"/>
      <c r="J202" s="257"/>
      <c r="K202" s="243"/>
      <c r="L202" s="243"/>
      <c r="M202" s="243"/>
      <c r="N202" s="243"/>
      <c r="O202" s="243"/>
      <c r="P202" s="243"/>
      <c r="Q202" s="243"/>
      <c r="R202" s="243"/>
      <c r="S202" s="258"/>
    </row>
    <row r="203" spans="1:19" ht="16.5" customHeight="1" thickBot="1">
      <c r="A203" s="398"/>
      <c r="B203" s="408" t="s">
        <v>11</v>
      </c>
      <c r="C203" s="431"/>
      <c r="D203" s="246"/>
      <c r="E203" s="259">
        <v>207</v>
      </c>
      <c r="F203" s="244">
        <v>207</v>
      </c>
      <c r="G203" s="244">
        <v>207</v>
      </c>
      <c r="H203" s="260"/>
      <c r="I203" s="244"/>
      <c r="J203" s="257"/>
      <c r="K203" s="246"/>
      <c r="L203" s="246"/>
      <c r="M203" s="246"/>
      <c r="N203" s="246"/>
      <c r="O203" s="246"/>
      <c r="P203" s="246"/>
      <c r="Q203" s="243"/>
      <c r="R203" s="243"/>
      <c r="S203" s="258"/>
    </row>
    <row r="204" spans="1:19" ht="16.5" customHeight="1" thickBot="1">
      <c r="A204" s="398"/>
      <c r="B204" s="408" t="s">
        <v>26</v>
      </c>
      <c r="C204" s="437"/>
      <c r="D204" s="243"/>
      <c r="E204" s="243"/>
      <c r="F204" s="243"/>
      <c r="G204" s="243"/>
      <c r="H204" s="243"/>
      <c r="I204" s="243"/>
      <c r="J204" s="488"/>
      <c r="K204" s="440"/>
      <c r="L204" s="440"/>
      <c r="M204" s="440"/>
      <c r="N204" s="440"/>
      <c r="O204" s="492"/>
      <c r="P204" s="492"/>
      <c r="Q204" s="440"/>
      <c r="R204" s="440"/>
      <c r="S204" s="460"/>
    </row>
    <row r="205" spans="1:19" ht="16.5" customHeight="1">
      <c r="A205" s="398"/>
      <c r="B205" s="410"/>
      <c r="C205" s="437"/>
      <c r="D205" s="243"/>
      <c r="E205" s="243"/>
      <c r="F205" s="243"/>
      <c r="G205" s="243"/>
      <c r="H205" s="243"/>
      <c r="I205" s="243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</row>
    <row r="206" spans="1:19" ht="16.5" customHeight="1" thickBot="1">
      <c r="A206" s="398"/>
      <c r="B206" s="408" t="s">
        <v>311</v>
      </c>
      <c r="C206" s="437"/>
      <c r="D206" s="243"/>
      <c r="E206" s="243"/>
      <c r="F206" s="243"/>
      <c r="G206" s="243"/>
      <c r="H206" s="243"/>
      <c r="I206" s="243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</row>
    <row r="207" spans="1:19" ht="16.5" customHeight="1" thickBot="1">
      <c r="A207" s="398"/>
      <c r="B207" s="1278" t="s">
        <v>228</v>
      </c>
      <c r="C207" s="1279"/>
      <c r="D207" s="1279"/>
      <c r="E207" s="1279"/>
      <c r="F207" s="1279"/>
      <c r="G207" s="1279"/>
      <c r="H207" s="1279"/>
      <c r="I207" s="1279"/>
      <c r="J207" s="1279"/>
      <c r="K207" s="1279"/>
      <c r="L207" s="1279"/>
      <c r="M207" s="1279"/>
      <c r="N207" s="1279"/>
      <c r="O207" s="1279"/>
      <c r="P207" s="1279"/>
      <c r="Q207" s="1279"/>
      <c r="R207" s="1279"/>
      <c r="S207" s="1280"/>
    </row>
    <row r="208" spans="1:19" ht="16.5" customHeight="1" hidden="1" thickBot="1">
      <c r="A208" s="398"/>
      <c r="B208" s="462"/>
      <c r="C208" s="1278" t="s">
        <v>107</v>
      </c>
      <c r="D208" s="1279"/>
      <c r="E208" s="1279"/>
      <c r="F208" s="1279"/>
      <c r="G208" s="1279"/>
      <c r="H208" s="1279"/>
      <c r="I208" s="1279"/>
      <c r="J208" s="1279"/>
      <c r="K208" s="1279"/>
      <c r="L208" s="1279"/>
      <c r="M208" s="1279"/>
      <c r="N208" s="1279"/>
      <c r="O208" s="1279"/>
      <c r="P208" s="1279"/>
      <c r="Q208" s="1279"/>
      <c r="R208" s="1279"/>
      <c r="S208" s="1280"/>
    </row>
    <row r="209" spans="1:19" ht="16.5" customHeight="1" hidden="1" thickBot="1">
      <c r="A209" s="398"/>
      <c r="B209" s="494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</row>
    <row r="210" spans="1:19" ht="16.5" customHeight="1">
      <c r="A210" s="398"/>
      <c r="B210" s="474"/>
      <c r="C210" s="414"/>
      <c r="D210" s="392"/>
      <c r="E210" s="1284" t="s">
        <v>3</v>
      </c>
      <c r="F210" s="1285"/>
      <c r="G210" s="1285"/>
      <c r="H210" s="1286"/>
      <c r="I210" s="234"/>
      <c r="J210" s="1281"/>
      <c r="K210" s="1282"/>
      <c r="L210" s="1282"/>
      <c r="M210" s="1282"/>
      <c r="N210" s="1282"/>
      <c r="O210" s="1282"/>
      <c r="P210" s="1282"/>
      <c r="Q210" s="1282"/>
      <c r="R210" s="1282"/>
      <c r="S210" s="1283"/>
    </row>
    <row r="211" spans="1:19" ht="16.5" customHeight="1" thickBot="1">
      <c r="A211" s="398"/>
      <c r="B211" s="408"/>
      <c r="C211" s="468" t="s">
        <v>4</v>
      </c>
      <c r="D211" s="476"/>
      <c r="E211" s="489" t="s">
        <v>5</v>
      </c>
      <c r="F211" s="478" t="s">
        <v>6</v>
      </c>
      <c r="G211" s="478" t="s">
        <v>7</v>
      </c>
      <c r="H211" s="490" t="s">
        <v>8</v>
      </c>
      <c r="I211" s="237"/>
      <c r="J211" s="419"/>
      <c r="K211" s="448"/>
      <c r="L211" s="448"/>
      <c r="M211" s="448"/>
      <c r="N211" s="448"/>
      <c r="O211" s="448"/>
      <c r="P211" s="448"/>
      <c r="Q211" s="448"/>
      <c r="R211" s="448"/>
      <c r="S211" s="420"/>
    </row>
    <row r="212" spans="1:19" ht="16.5" customHeight="1">
      <c r="A212" s="398"/>
      <c r="B212" s="410"/>
      <c r="C212" s="1098">
        <v>657</v>
      </c>
      <c r="D212" s="422" t="s">
        <v>230</v>
      </c>
      <c r="E212" s="423"/>
      <c r="F212" s="270"/>
      <c r="G212" s="270">
        <v>2</v>
      </c>
      <c r="H212" s="485"/>
      <c r="I212" s="249"/>
      <c r="J212" s="257"/>
      <c r="K212" s="246"/>
      <c r="L212" s="246"/>
      <c r="M212" s="246"/>
      <c r="N212" s="246"/>
      <c r="O212" s="246"/>
      <c r="P212" s="246"/>
      <c r="Q212" s="246"/>
      <c r="R212" s="246"/>
      <c r="S212" s="424"/>
    </row>
    <row r="213" spans="1:19" ht="16.5" customHeight="1" thickBot="1">
      <c r="A213" s="398"/>
      <c r="B213" s="410"/>
      <c r="C213" s="482" t="s">
        <v>231</v>
      </c>
      <c r="D213" s="430" t="s">
        <v>232</v>
      </c>
      <c r="E213" s="495"/>
      <c r="F213" s="275"/>
      <c r="G213" s="275">
        <v>6</v>
      </c>
      <c r="H213" s="430"/>
      <c r="I213" s="240"/>
      <c r="J213" s="455"/>
      <c r="K213" s="246"/>
      <c r="L213" s="246"/>
      <c r="M213" s="246"/>
      <c r="N213" s="246"/>
      <c r="O213" s="246"/>
      <c r="P213" s="246"/>
      <c r="Q213" s="246"/>
      <c r="R213" s="246"/>
      <c r="S213" s="424"/>
    </row>
    <row r="214" spans="1:19" ht="16.5" customHeight="1">
      <c r="A214" s="398"/>
      <c r="B214" s="410"/>
      <c r="C214" s="437"/>
      <c r="D214" s="243"/>
      <c r="E214" s="276"/>
      <c r="F214" s="234"/>
      <c r="G214" s="234"/>
      <c r="H214" s="261"/>
      <c r="I214" s="243"/>
      <c r="J214" s="257"/>
      <c r="K214" s="243"/>
      <c r="L214" s="243"/>
      <c r="M214" s="243"/>
      <c r="N214" s="243"/>
      <c r="O214" s="243"/>
      <c r="P214" s="243"/>
      <c r="Q214" s="243"/>
      <c r="R214" s="243"/>
      <c r="S214" s="258"/>
    </row>
    <row r="215" spans="1:19" ht="16.5" customHeight="1" thickBot="1">
      <c r="A215" s="398"/>
      <c r="B215" s="408" t="s">
        <v>11</v>
      </c>
      <c r="C215" s="437"/>
      <c r="D215" s="243"/>
      <c r="E215" s="259">
        <f>SUM(E212:E213)</f>
        <v>0</v>
      </c>
      <c r="F215" s="244">
        <f>SUM(F212:F213)</f>
        <v>0</v>
      </c>
      <c r="G215" s="244">
        <f>SUM(G212:G213)</f>
        <v>8</v>
      </c>
      <c r="H215" s="260"/>
      <c r="I215" s="244"/>
      <c r="J215" s="257"/>
      <c r="K215" s="243"/>
      <c r="L215" s="243"/>
      <c r="M215" s="243"/>
      <c r="N215" s="243"/>
      <c r="O215" s="243"/>
      <c r="P215" s="243"/>
      <c r="Q215" s="243"/>
      <c r="R215" s="243"/>
      <c r="S215" s="258"/>
    </row>
    <row r="216" spans="1:19" ht="16.5" customHeight="1" thickBot="1">
      <c r="A216" s="403"/>
      <c r="B216" s="496"/>
      <c r="C216" s="411"/>
      <c r="D216" s="221"/>
      <c r="E216" s="221"/>
      <c r="F216" s="221"/>
      <c r="G216" s="221"/>
      <c r="H216" s="221"/>
      <c r="I216" s="221"/>
      <c r="J216" s="259"/>
      <c r="K216" s="244"/>
      <c r="L216" s="244"/>
      <c r="M216" s="244"/>
      <c r="N216" s="244"/>
      <c r="O216" s="244"/>
      <c r="P216" s="244"/>
      <c r="Q216" s="244"/>
      <c r="R216" s="244"/>
      <c r="S216" s="260"/>
    </row>
    <row r="217" spans="1:19" ht="16.5" customHeight="1">
      <c r="A217" s="403"/>
      <c r="B217" s="496"/>
      <c r="C217" s="411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</row>
    <row r="218" spans="1:19" ht="16.5" customHeight="1" thickBot="1">
      <c r="A218" s="398"/>
      <c r="B218" s="408" t="s">
        <v>312</v>
      </c>
      <c r="C218" s="411"/>
      <c r="D218" s="221"/>
      <c r="E218" s="221"/>
      <c r="F218" s="221"/>
      <c r="G218" s="221"/>
      <c r="H218" s="221"/>
      <c r="I218" s="221"/>
      <c r="J218" s="221">
        <v>0</v>
      </c>
      <c r="K218" s="221"/>
      <c r="L218" s="221"/>
      <c r="M218" s="221"/>
      <c r="N218" s="221"/>
      <c r="O218" s="221"/>
      <c r="P218" s="221"/>
      <c r="Q218" s="221"/>
      <c r="R218" s="221"/>
      <c r="S218" s="221"/>
    </row>
    <row r="219" spans="1:19" ht="16.5" customHeight="1">
      <c r="A219" s="398"/>
      <c r="B219" s="410"/>
      <c r="C219" s="414"/>
      <c r="D219" s="392"/>
      <c r="E219" s="1284" t="s">
        <v>3</v>
      </c>
      <c r="F219" s="1285"/>
      <c r="G219" s="1285"/>
      <c r="H219" s="1286"/>
      <c r="I219" s="234"/>
      <c r="J219" s="1281"/>
      <c r="K219" s="1282"/>
      <c r="L219" s="1282"/>
      <c r="M219" s="1282"/>
      <c r="N219" s="1282"/>
      <c r="O219" s="1282"/>
      <c r="P219" s="1282"/>
      <c r="Q219" s="1282"/>
      <c r="R219" s="1282"/>
      <c r="S219" s="1283"/>
    </row>
    <row r="220" spans="1:19" ht="16.5" customHeight="1" thickBot="1">
      <c r="A220" s="398"/>
      <c r="B220" s="408"/>
      <c r="C220" s="415" t="s">
        <v>4</v>
      </c>
      <c r="D220" s="444"/>
      <c r="E220" s="489" t="s">
        <v>5</v>
      </c>
      <c r="F220" s="478" t="s">
        <v>6</v>
      </c>
      <c r="G220" s="478" t="s">
        <v>7</v>
      </c>
      <c r="H220" s="490" t="s">
        <v>8</v>
      </c>
      <c r="I220" s="236"/>
      <c r="J220" s="419"/>
      <c r="K220" s="448"/>
      <c r="L220" s="448"/>
      <c r="M220" s="448"/>
      <c r="N220" s="448"/>
      <c r="O220" s="448"/>
      <c r="P220" s="448"/>
      <c r="Q220" s="448"/>
      <c r="R220" s="448"/>
      <c r="S220" s="420"/>
    </row>
    <row r="221" spans="1:19" ht="16.5" customHeight="1">
      <c r="A221" s="398"/>
      <c r="B221" s="408"/>
      <c r="C221" s="694">
        <v>711</v>
      </c>
      <c r="D221" s="695"/>
      <c r="E221" s="426">
        <v>4</v>
      </c>
      <c r="F221" s="427">
        <v>6</v>
      </c>
      <c r="G221" s="427">
        <v>6</v>
      </c>
      <c r="H221" s="422">
        <v>0</v>
      </c>
      <c r="I221" s="237"/>
      <c r="J221" s="419"/>
      <c r="K221" s="448"/>
      <c r="L221" s="448"/>
      <c r="M221" s="448"/>
      <c r="N221" s="448"/>
      <c r="O221" s="448"/>
      <c r="P221" s="448"/>
      <c r="Q221" s="448"/>
      <c r="R221" s="448"/>
      <c r="S221" s="420"/>
    </row>
    <row r="222" spans="1:19" ht="16.5" customHeight="1" thickBot="1">
      <c r="A222" s="398"/>
      <c r="B222" s="408"/>
      <c r="C222" s="692">
        <v>754</v>
      </c>
      <c r="D222" s="352"/>
      <c r="E222" s="423">
        <v>8</v>
      </c>
      <c r="F222" s="270">
        <v>11</v>
      </c>
      <c r="G222" s="270">
        <v>11</v>
      </c>
      <c r="H222" s="273">
        <v>0</v>
      </c>
      <c r="I222" s="237"/>
      <c r="J222" s="419"/>
      <c r="K222" s="448"/>
      <c r="L222" s="448"/>
      <c r="M222" s="448"/>
      <c r="N222" s="448"/>
      <c r="O222" s="448"/>
      <c r="P222" s="448"/>
      <c r="Q222" s="448"/>
      <c r="R222" s="448"/>
      <c r="S222" s="420"/>
    </row>
    <row r="223" spans="1:19" ht="16.5" customHeight="1" thickBot="1">
      <c r="A223" s="398"/>
      <c r="B223" s="496"/>
      <c r="C223" s="449"/>
      <c r="D223" s="430"/>
      <c r="E223" s="423"/>
      <c r="F223" s="270"/>
      <c r="G223" s="270"/>
      <c r="H223" s="270"/>
      <c r="I223" s="242"/>
      <c r="J223" s="455"/>
      <c r="K223" s="246"/>
      <c r="L223" s="246"/>
      <c r="M223" s="246"/>
      <c r="N223" s="246"/>
      <c r="O223" s="246"/>
      <c r="P223" s="243"/>
      <c r="Q223" s="246"/>
      <c r="R223" s="246"/>
      <c r="S223" s="457"/>
    </row>
    <row r="224" spans="1:19" ht="16.5" customHeight="1">
      <c r="A224" s="398"/>
      <c r="B224" s="451" t="s">
        <v>9</v>
      </c>
      <c r="C224" s="431"/>
      <c r="D224" s="246"/>
      <c r="E224" s="432">
        <f>SUM(E221:E223)</f>
        <v>12</v>
      </c>
      <c r="F224" s="433">
        <f>SUM(F221:F223)</f>
        <v>17</v>
      </c>
      <c r="G224" s="433">
        <f>SUM(G221:G223)</f>
        <v>17</v>
      </c>
      <c r="H224" s="422">
        <v>0</v>
      </c>
      <c r="I224" s="243"/>
      <c r="J224" s="455"/>
      <c r="K224" s="246"/>
      <c r="L224" s="246"/>
      <c r="M224" s="246"/>
      <c r="N224" s="246"/>
      <c r="O224" s="246"/>
      <c r="P224" s="243"/>
      <c r="Q224" s="246"/>
      <c r="R224" s="246"/>
      <c r="S224" s="457"/>
    </row>
    <row r="225" spans="1:19" ht="16.5" customHeight="1" thickBot="1">
      <c r="A225" s="398"/>
      <c r="B225" s="451" t="s">
        <v>10</v>
      </c>
      <c r="C225" s="456"/>
      <c r="D225" s="246"/>
      <c r="E225" s="274">
        <f>E226-E224</f>
        <v>37</v>
      </c>
      <c r="F225" s="275">
        <f>F226-F224</f>
        <v>32</v>
      </c>
      <c r="G225" s="275">
        <f>G226-G224</f>
        <v>32</v>
      </c>
      <c r="H225" s="430"/>
      <c r="I225" s="243"/>
      <c r="J225" s="455"/>
      <c r="K225" s="246"/>
      <c r="L225" s="246"/>
      <c r="M225" s="246"/>
      <c r="N225" s="246"/>
      <c r="O225" s="246"/>
      <c r="P225" s="243"/>
      <c r="Q225" s="246"/>
      <c r="R225" s="246"/>
      <c r="S225" s="457"/>
    </row>
    <row r="226" spans="1:19" ht="16.5" customHeight="1" thickBot="1">
      <c r="A226" s="398"/>
      <c r="B226" s="451" t="s">
        <v>11</v>
      </c>
      <c r="C226" s="456"/>
      <c r="D226" s="246"/>
      <c r="E226" s="259">
        <v>49</v>
      </c>
      <c r="F226" s="244">
        <v>49</v>
      </c>
      <c r="G226" s="244">
        <v>49</v>
      </c>
      <c r="H226" s="260"/>
      <c r="I226" s="244"/>
      <c r="J226" s="257"/>
      <c r="K226" s="246"/>
      <c r="L226" s="246"/>
      <c r="M226" s="246"/>
      <c r="N226" s="246"/>
      <c r="O226" s="246"/>
      <c r="P226" s="246"/>
      <c r="Q226" s="246"/>
      <c r="R226" s="246"/>
      <c r="S226" s="457"/>
    </row>
    <row r="227" spans="1:19" ht="16.5" customHeight="1" thickBot="1">
      <c r="A227" s="398"/>
      <c r="B227" s="458" t="s">
        <v>26</v>
      </c>
      <c r="C227" s="431"/>
      <c r="D227" s="246"/>
      <c r="E227" s="243"/>
      <c r="F227" s="243"/>
      <c r="G227" s="243"/>
      <c r="H227" s="243"/>
      <c r="I227" s="243"/>
      <c r="J227" s="459"/>
      <c r="K227" s="371"/>
      <c r="L227" s="371"/>
      <c r="M227" s="371"/>
      <c r="N227" s="371"/>
      <c r="O227" s="371"/>
      <c r="P227" s="440"/>
      <c r="Q227" s="442"/>
      <c r="R227" s="442"/>
      <c r="S227" s="460"/>
    </row>
    <row r="228" spans="1:19" ht="16.5" customHeight="1">
      <c r="A228" s="398"/>
      <c r="B228" s="458"/>
      <c r="C228" s="431"/>
      <c r="D228" s="246"/>
      <c r="E228" s="243"/>
      <c r="F228" s="243"/>
      <c r="G228" s="243"/>
      <c r="H228" s="243"/>
      <c r="I228" s="243"/>
      <c r="J228" s="247"/>
      <c r="K228" s="247"/>
      <c r="L228" s="247"/>
      <c r="M228" s="247"/>
      <c r="N228" s="247"/>
      <c r="O228" s="247"/>
      <c r="P228" s="247"/>
      <c r="Q228" s="247"/>
      <c r="R228" s="209"/>
      <c r="S228" s="247"/>
    </row>
    <row r="229" spans="1:19" ht="16.5" customHeight="1" thickBot="1">
      <c r="A229" s="398"/>
      <c r="B229" s="461" t="s">
        <v>313</v>
      </c>
      <c r="C229" s="431"/>
      <c r="D229" s="246"/>
      <c r="E229" s="243"/>
      <c r="F229" s="243"/>
      <c r="G229" s="243"/>
      <c r="H229" s="243"/>
      <c r="I229" s="243"/>
      <c r="J229" s="247"/>
      <c r="K229" s="221"/>
      <c r="L229" s="221"/>
      <c r="M229" s="221"/>
      <c r="N229" s="221"/>
      <c r="O229" s="221"/>
      <c r="P229" s="221"/>
      <c r="Q229" s="221"/>
      <c r="R229" s="221"/>
      <c r="S229" s="221"/>
    </row>
    <row r="230" spans="1:19" ht="16.5" customHeight="1" thickBot="1">
      <c r="A230" s="398"/>
      <c r="B230" s="461"/>
      <c r="C230" s="431"/>
      <c r="D230" s="246"/>
      <c r="E230" s="1287" t="s">
        <v>147</v>
      </c>
      <c r="F230" s="1288"/>
      <c r="G230" s="1288"/>
      <c r="H230" s="1289"/>
      <c r="I230" s="243"/>
      <c r="J230" s="1281"/>
      <c r="K230" s="1282"/>
      <c r="L230" s="1282"/>
      <c r="M230" s="1282"/>
      <c r="N230" s="1282"/>
      <c r="O230" s="1282"/>
      <c r="P230" s="1282"/>
      <c r="Q230" s="1282"/>
      <c r="R230" s="1282"/>
      <c r="S230" s="1283"/>
    </row>
    <row r="231" spans="1:19" ht="16.5" customHeight="1" thickBot="1">
      <c r="A231" s="398"/>
      <c r="B231" s="461"/>
      <c r="C231" s="243"/>
      <c r="D231" s="243"/>
      <c r="E231" s="416" t="s">
        <v>5</v>
      </c>
      <c r="F231" s="417" t="s">
        <v>6</v>
      </c>
      <c r="G231" s="417" t="s">
        <v>7</v>
      </c>
      <c r="H231" s="418" t="s">
        <v>8</v>
      </c>
      <c r="I231" s="435"/>
      <c r="J231" s="419"/>
      <c r="K231" s="448"/>
      <c r="L231" s="448"/>
      <c r="M231" s="448"/>
      <c r="N231" s="448"/>
      <c r="O231" s="448"/>
      <c r="P231" s="448"/>
      <c r="Q231" s="448"/>
      <c r="R231" s="448"/>
      <c r="S231" s="420"/>
    </row>
    <row r="232" spans="1:19" ht="16.5" customHeight="1">
      <c r="A232" s="398"/>
      <c r="B232" s="465" t="s">
        <v>9</v>
      </c>
      <c r="C232" s="465"/>
      <c r="D232" s="237"/>
      <c r="E232" s="432">
        <f>E201+E224</f>
        <v>75</v>
      </c>
      <c r="F232" s="433">
        <f>F201+F224</f>
        <v>91</v>
      </c>
      <c r="G232" s="433">
        <f>G201+G224</f>
        <v>104</v>
      </c>
      <c r="H232" s="422">
        <f>H201+H224</f>
        <v>2</v>
      </c>
      <c r="I232" s="234"/>
      <c r="J232" s="257"/>
      <c r="K232" s="243"/>
      <c r="L232" s="243"/>
      <c r="M232" s="243"/>
      <c r="N232" s="243"/>
      <c r="O232" s="243"/>
      <c r="P232" s="243"/>
      <c r="Q232" s="243"/>
      <c r="R232" s="243"/>
      <c r="S232" s="258"/>
    </row>
    <row r="233" spans="1:19" ht="16.5" customHeight="1" thickBot="1">
      <c r="A233" s="398"/>
      <c r="B233" s="451" t="s">
        <v>10</v>
      </c>
      <c r="C233" s="431"/>
      <c r="D233" s="243"/>
      <c r="E233" s="274">
        <f>E234-E232</f>
        <v>181</v>
      </c>
      <c r="F233" s="275">
        <f>F234-F232</f>
        <v>165</v>
      </c>
      <c r="G233" s="275">
        <f>G234-G232</f>
        <v>152</v>
      </c>
      <c r="H233" s="430"/>
      <c r="I233" s="243"/>
      <c r="J233" s="257"/>
      <c r="K233" s="243"/>
      <c r="L233" s="243"/>
      <c r="M233" s="243"/>
      <c r="N233" s="243"/>
      <c r="O233" s="243"/>
      <c r="P233" s="243"/>
      <c r="Q233" s="243"/>
      <c r="R233" s="243"/>
      <c r="S233" s="258"/>
    </row>
    <row r="234" spans="1:19" ht="16.5" customHeight="1" thickBot="1">
      <c r="A234" s="398"/>
      <c r="B234" s="451" t="s">
        <v>11</v>
      </c>
      <c r="C234" s="431"/>
      <c r="D234" s="246"/>
      <c r="E234" s="259">
        <f>E203+E226</f>
        <v>256</v>
      </c>
      <c r="F234" s="435">
        <f>F203+F226</f>
        <v>256</v>
      </c>
      <c r="G234" s="244">
        <f>G203+G226</f>
        <v>256</v>
      </c>
      <c r="H234" s="260"/>
      <c r="I234" s="244"/>
      <c r="J234" s="257"/>
      <c r="K234" s="246"/>
      <c r="L234" s="246"/>
      <c r="M234" s="246"/>
      <c r="N234" s="246"/>
      <c r="O234" s="246"/>
      <c r="P234" s="246"/>
      <c r="Q234" s="243"/>
      <c r="R234" s="243"/>
      <c r="S234" s="258"/>
    </row>
    <row r="235" spans="1:19" ht="16.5" customHeight="1" thickBot="1">
      <c r="A235" s="398"/>
      <c r="B235" s="458" t="s">
        <v>26</v>
      </c>
      <c r="C235" s="456"/>
      <c r="D235" s="247"/>
      <c r="E235" s="221"/>
      <c r="F235" s="221"/>
      <c r="G235" s="221"/>
      <c r="H235" s="221"/>
      <c r="I235" s="221"/>
      <c r="J235" s="488"/>
      <c r="K235" s="440"/>
      <c r="L235" s="440"/>
      <c r="M235" s="440"/>
      <c r="N235" s="440"/>
      <c r="O235" s="440"/>
      <c r="P235" s="440"/>
      <c r="Q235" s="440"/>
      <c r="R235" s="440"/>
      <c r="S235" s="460"/>
    </row>
    <row r="236" spans="1:19" ht="16.5" customHeight="1">
      <c r="A236" s="398"/>
      <c r="B236" s="458"/>
      <c r="C236" s="456"/>
      <c r="D236" s="247"/>
      <c r="E236" s="221"/>
      <c r="F236" s="221"/>
      <c r="G236" s="221"/>
      <c r="H236" s="221"/>
      <c r="I236" s="22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</row>
    <row r="237" spans="1:19" ht="16.5" customHeight="1">
      <c r="A237" s="398"/>
      <c r="B237" s="410" t="s">
        <v>370</v>
      </c>
      <c r="C237" s="41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>
        <v>0.19047619047619047</v>
      </c>
      <c r="S237" s="221"/>
    </row>
    <row r="238" spans="1:19" ht="16.5" customHeight="1">
      <c r="A238" s="398"/>
      <c r="B238" s="410" t="s">
        <v>371</v>
      </c>
      <c r="C238" s="411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</row>
    <row r="239" spans="1:19" ht="16.5" customHeight="1">
      <c r="A239" s="398"/>
      <c r="B239" s="408" t="s">
        <v>0</v>
      </c>
      <c r="C239" s="409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</row>
    <row r="240" spans="1:19" ht="16.5" customHeight="1">
      <c r="A240" s="398"/>
      <c r="B240" s="408" t="s">
        <v>198</v>
      </c>
      <c r="C240" s="409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</row>
    <row r="241" spans="1:19" ht="16.5" customHeight="1">
      <c r="A241" s="398"/>
      <c r="B241" s="410"/>
      <c r="C241" s="41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</row>
    <row r="242" spans="1:19" ht="16.5" customHeight="1">
      <c r="A242" s="398"/>
      <c r="B242" s="408" t="s">
        <v>202</v>
      </c>
      <c r="C242" s="411"/>
      <c r="D242" s="221"/>
      <c r="E242" s="221"/>
      <c r="F242" s="221"/>
      <c r="G242" s="221"/>
      <c r="H242" s="221"/>
      <c r="I242" s="221"/>
      <c r="J242" s="410"/>
      <c r="K242" s="410"/>
      <c r="L242" s="410"/>
      <c r="M242" s="410"/>
      <c r="N242" s="410"/>
      <c r="O242" s="410"/>
      <c r="P242" s="410"/>
      <c r="Q242" s="410"/>
      <c r="R242" s="221"/>
      <c r="S242" s="410"/>
    </row>
    <row r="243" spans="1:19" ht="16.5" customHeight="1">
      <c r="A243" s="398"/>
      <c r="B243" s="410"/>
      <c r="C243" s="411"/>
      <c r="D243" s="221"/>
      <c r="E243" s="221"/>
      <c r="F243" s="221"/>
      <c r="G243" s="221"/>
      <c r="H243" s="221"/>
      <c r="I243" s="221"/>
      <c r="J243" s="410"/>
      <c r="K243" s="410"/>
      <c r="L243" s="410"/>
      <c r="M243" s="410"/>
      <c r="N243" s="410"/>
      <c r="O243" s="410"/>
      <c r="P243" s="410"/>
      <c r="Q243" s="410"/>
      <c r="R243" s="221"/>
      <c r="S243" s="410"/>
    </row>
    <row r="244" spans="1:19" ht="16.5" customHeight="1" thickBot="1">
      <c r="A244" s="398"/>
      <c r="B244" s="408" t="s">
        <v>2</v>
      </c>
      <c r="C244" s="411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</row>
    <row r="245" spans="1:19" ht="16.5" customHeight="1">
      <c r="A245" s="398"/>
      <c r="B245" s="410"/>
      <c r="C245" s="414"/>
      <c r="D245" s="392"/>
      <c r="E245" s="1284" t="s">
        <v>3</v>
      </c>
      <c r="F245" s="1285"/>
      <c r="G245" s="1285"/>
      <c r="H245" s="1286"/>
      <c r="I245" s="234"/>
      <c r="J245" s="1281"/>
      <c r="K245" s="1282"/>
      <c r="L245" s="1282"/>
      <c r="M245" s="1282"/>
      <c r="N245" s="1282"/>
      <c r="O245" s="1282"/>
      <c r="P245" s="1282"/>
      <c r="Q245" s="1282"/>
      <c r="R245" s="1282"/>
      <c r="S245" s="1283"/>
    </row>
    <row r="246" spans="1:19" ht="16.5" customHeight="1" thickBot="1">
      <c r="A246" s="398"/>
      <c r="B246" s="408"/>
      <c r="C246" s="468" t="s">
        <v>4</v>
      </c>
      <c r="D246" s="476"/>
      <c r="E246" s="497" t="s">
        <v>5</v>
      </c>
      <c r="F246" s="498" t="s">
        <v>6</v>
      </c>
      <c r="G246" s="498" t="s">
        <v>7</v>
      </c>
      <c r="H246" s="499" t="s">
        <v>8</v>
      </c>
      <c r="I246" s="236"/>
      <c r="J246" s="419"/>
      <c r="K246" s="448"/>
      <c r="L246" s="448"/>
      <c r="M246" s="448"/>
      <c r="N246" s="448"/>
      <c r="O246" s="448"/>
      <c r="P246" s="448"/>
      <c r="Q246" s="448"/>
      <c r="R246" s="448"/>
      <c r="S246" s="420"/>
    </row>
    <row r="247" spans="1:19" ht="16.5" customHeight="1">
      <c r="A247" s="398"/>
      <c r="B247" s="410"/>
      <c r="C247" s="421" t="s">
        <v>217</v>
      </c>
      <c r="D247" s="249"/>
      <c r="E247" s="270"/>
      <c r="F247" s="270"/>
      <c r="G247" s="270"/>
      <c r="H247" s="270">
        <v>0</v>
      </c>
      <c r="I247" s="249"/>
      <c r="J247" s="455"/>
      <c r="K247" s="246"/>
      <c r="L247" s="246"/>
      <c r="M247" s="246"/>
      <c r="N247" s="246"/>
      <c r="O247" s="246"/>
      <c r="P247" s="246"/>
      <c r="Q247" s="246"/>
      <c r="R247" s="246"/>
      <c r="S247" s="424"/>
    </row>
    <row r="248" spans="1:19" ht="16.5" customHeight="1">
      <c r="A248" s="398"/>
      <c r="B248" s="410"/>
      <c r="C248" s="470" t="s">
        <v>233</v>
      </c>
      <c r="D248" s="249"/>
      <c r="E248" s="270"/>
      <c r="F248" s="270"/>
      <c r="G248" s="270"/>
      <c r="H248" s="270">
        <v>0</v>
      </c>
      <c r="I248" s="238"/>
      <c r="J248" s="257"/>
      <c r="K248" s="243"/>
      <c r="L248" s="243"/>
      <c r="M248" s="243"/>
      <c r="N248" s="243"/>
      <c r="O248" s="243"/>
      <c r="P248" s="243"/>
      <c r="Q248" s="243"/>
      <c r="R248" s="243"/>
      <c r="S248" s="258"/>
    </row>
    <row r="249" spans="1:19" ht="16.5" customHeight="1" hidden="1">
      <c r="A249" s="398"/>
      <c r="B249" s="410"/>
      <c r="C249" s="470">
        <v>30</v>
      </c>
      <c r="D249" s="249"/>
      <c r="E249" s="270"/>
      <c r="F249" s="270"/>
      <c r="G249" s="270"/>
      <c r="H249" s="270">
        <v>0</v>
      </c>
      <c r="I249" s="238"/>
      <c r="J249" s="257"/>
      <c r="K249" s="243"/>
      <c r="L249" s="243"/>
      <c r="M249" s="243"/>
      <c r="N249" s="243"/>
      <c r="O249" s="243"/>
      <c r="P249" s="243"/>
      <c r="Q249" s="243"/>
      <c r="R249" s="243"/>
      <c r="S249" s="258"/>
    </row>
    <row r="250" spans="1:19" ht="16.5" customHeight="1">
      <c r="A250" s="398"/>
      <c r="B250" s="410"/>
      <c r="C250" s="470" t="s">
        <v>234</v>
      </c>
      <c r="D250" s="249"/>
      <c r="E250" s="270"/>
      <c r="F250" s="270"/>
      <c r="G250" s="270"/>
      <c r="H250" s="270">
        <v>0</v>
      </c>
      <c r="I250" s="238"/>
      <c r="J250" s="257"/>
      <c r="K250" s="243"/>
      <c r="L250" s="243"/>
      <c r="M250" s="243"/>
      <c r="N250" s="243"/>
      <c r="O250" s="243"/>
      <c r="P250" s="243"/>
      <c r="Q250" s="243"/>
      <c r="R250" s="243"/>
      <c r="S250" s="258"/>
    </row>
    <row r="251" spans="1:19" ht="15.75" customHeight="1" hidden="1">
      <c r="A251" s="398"/>
      <c r="B251" s="410"/>
      <c r="C251" s="470">
        <v>68</v>
      </c>
      <c r="D251" s="500"/>
      <c r="E251" s="270"/>
      <c r="F251" s="270"/>
      <c r="G251" s="270"/>
      <c r="H251" s="270">
        <v>0</v>
      </c>
      <c r="I251" s="238"/>
      <c r="J251" s="257"/>
      <c r="K251" s="243"/>
      <c r="L251" s="243"/>
      <c r="M251" s="243"/>
      <c r="N251" s="243"/>
      <c r="O251" s="243"/>
      <c r="P251" s="243"/>
      <c r="Q251" s="243"/>
      <c r="R251" s="243"/>
      <c r="S251" s="258"/>
    </row>
    <row r="252" spans="1:19" ht="16.5" customHeight="1">
      <c r="A252" s="398"/>
      <c r="B252" s="410"/>
      <c r="C252" s="471">
        <v>434</v>
      </c>
      <c r="D252" s="238" t="s">
        <v>211</v>
      </c>
      <c r="E252" s="270"/>
      <c r="F252" s="270"/>
      <c r="G252" s="270"/>
      <c r="H252" s="270">
        <v>0</v>
      </c>
      <c r="I252" s="238"/>
      <c r="J252" s="257"/>
      <c r="K252" s="243"/>
      <c r="L252" s="243"/>
      <c r="M252" s="243"/>
      <c r="N252" s="243"/>
      <c r="O252" s="243"/>
      <c r="P252" s="243"/>
      <c r="Q252" s="243"/>
      <c r="R252" s="243"/>
      <c r="S252" s="258"/>
    </row>
    <row r="253" spans="1:19" ht="16.5" customHeight="1" hidden="1">
      <c r="A253" s="398"/>
      <c r="B253" s="410"/>
      <c r="C253" s="471"/>
      <c r="D253" s="238"/>
      <c r="E253" s="270"/>
      <c r="F253" s="270"/>
      <c r="G253" s="270"/>
      <c r="H253" s="270"/>
      <c r="I253" s="238"/>
      <c r="J253" s="257"/>
      <c r="K253" s="243"/>
      <c r="L253" s="243"/>
      <c r="M253" s="243"/>
      <c r="N253" s="243"/>
      <c r="O253" s="243"/>
      <c r="P253" s="243"/>
      <c r="Q253" s="243"/>
      <c r="R253" s="243"/>
      <c r="S253" s="258"/>
    </row>
    <row r="254" spans="1:19" ht="16.5" customHeight="1" hidden="1">
      <c r="A254" s="398"/>
      <c r="B254" s="410"/>
      <c r="C254" s="471"/>
      <c r="D254" s="238"/>
      <c r="E254" s="270"/>
      <c r="F254" s="270"/>
      <c r="G254" s="270"/>
      <c r="H254" s="270"/>
      <c r="I254" s="238"/>
      <c r="J254" s="257"/>
      <c r="K254" s="243"/>
      <c r="L254" s="243"/>
      <c r="M254" s="243"/>
      <c r="N254" s="243"/>
      <c r="O254" s="243"/>
      <c r="P254" s="243"/>
      <c r="Q254" s="243"/>
      <c r="R254" s="243"/>
      <c r="S254" s="258"/>
    </row>
    <row r="255" spans="1:19" ht="16.5" customHeight="1" hidden="1">
      <c r="A255" s="398"/>
      <c r="B255" s="410"/>
      <c r="C255" s="471"/>
      <c r="D255" s="238"/>
      <c r="E255" s="270"/>
      <c r="F255" s="270"/>
      <c r="G255" s="270"/>
      <c r="H255" s="270"/>
      <c r="I255" s="238"/>
      <c r="J255" s="257"/>
      <c r="K255" s="243"/>
      <c r="L255" s="243"/>
      <c r="M255" s="243"/>
      <c r="N255" s="243"/>
      <c r="O255" s="243"/>
      <c r="P255" s="243"/>
      <c r="Q255" s="243"/>
      <c r="R255" s="243"/>
      <c r="S255" s="258"/>
    </row>
    <row r="256" spans="1:19" ht="16.5" customHeight="1" hidden="1">
      <c r="A256" s="398"/>
      <c r="B256" s="410"/>
      <c r="C256" s="471"/>
      <c r="D256" s="238"/>
      <c r="E256" s="270"/>
      <c r="F256" s="270"/>
      <c r="G256" s="270"/>
      <c r="H256" s="270"/>
      <c r="I256" s="238"/>
      <c r="J256" s="257"/>
      <c r="K256" s="243"/>
      <c r="L256" s="243"/>
      <c r="M256" s="243"/>
      <c r="N256" s="243"/>
      <c r="O256" s="243"/>
      <c r="P256" s="243"/>
      <c r="Q256" s="243"/>
      <c r="R256" s="243"/>
      <c r="S256" s="258"/>
    </row>
    <row r="257" spans="1:19" ht="16.5" customHeight="1" hidden="1">
      <c r="A257" s="398"/>
      <c r="B257" s="410"/>
      <c r="C257" s="471"/>
      <c r="D257" s="238"/>
      <c r="E257" s="270"/>
      <c r="F257" s="270"/>
      <c r="G257" s="270"/>
      <c r="H257" s="270"/>
      <c r="I257" s="238"/>
      <c r="J257" s="257"/>
      <c r="K257" s="243"/>
      <c r="L257" s="243"/>
      <c r="M257" s="243"/>
      <c r="N257" s="243"/>
      <c r="O257" s="243"/>
      <c r="P257" s="243"/>
      <c r="Q257" s="243"/>
      <c r="R257" s="243"/>
      <c r="S257" s="258"/>
    </row>
    <row r="258" spans="1:19" ht="16.5" customHeight="1" hidden="1">
      <c r="A258" s="398"/>
      <c r="B258" s="410"/>
      <c r="C258" s="471"/>
      <c r="D258" s="238"/>
      <c r="E258" s="270"/>
      <c r="F258" s="270"/>
      <c r="G258" s="270"/>
      <c r="H258" s="270"/>
      <c r="I258" s="238"/>
      <c r="J258" s="257"/>
      <c r="K258" s="243"/>
      <c r="L258" s="243"/>
      <c r="M258" s="243"/>
      <c r="N258" s="243"/>
      <c r="O258" s="243"/>
      <c r="P258" s="243"/>
      <c r="Q258" s="243"/>
      <c r="R258" s="243"/>
      <c r="S258" s="258"/>
    </row>
    <row r="259" spans="1:19" ht="16.5" customHeight="1" hidden="1">
      <c r="A259" s="398"/>
      <c r="B259" s="410"/>
      <c r="C259" s="471"/>
      <c r="D259" s="238"/>
      <c r="E259" s="270"/>
      <c r="F259" s="270"/>
      <c r="G259" s="270"/>
      <c r="H259" s="270"/>
      <c r="I259" s="238"/>
      <c r="J259" s="257"/>
      <c r="K259" s="243"/>
      <c r="L259" s="243"/>
      <c r="M259" s="243"/>
      <c r="N259" s="243"/>
      <c r="O259" s="243"/>
      <c r="P259" s="243"/>
      <c r="Q259" s="243"/>
      <c r="R259" s="243"/>
      <c r="S259" s="258"/>
    </row>
    <row r="260" spans="1:19" ht="16.5" customHeight="1" hidden="1">
      <c r="A260" s="398"/>
      <c r="B260" s="410"/>
      <c r="C260" s="471"/>
      <c r="D260" s="238"/>
      <c r="E260" s="270"/>
      <c r="F260" s="270"/>
      <c r="G260" s="270"/>
      <c r="H260" s="270"/>
      <c r="I260" s="238"/>
      <c r="J260" s="257"/>
      <c r="K260" s="243"/>
      <c r="L260" s="243"/>
      <c r="M260" s="243"/>
      <c r="N260" s="243"/>
      <c r="O260" s="243"/>
      <c r="P260" s="243"/>
      <c r="Q260" s="243"/>
      <c r="R260" s="243"/>
      <c r="S260" s="258"/>
    </row>
    <row r="261" spans="1:19" ht="16.5" customHeight="1" hidden="1">
      <c r="A261" s="398"/>
      <c r="B261" s="410"/>
      <c r="C261" s="471"/>
      <c r="D261" s="238"/>
      <c r="E261" s="270"/>
      <c r="F261" s="270"/>
      <c r="G261" s="270"/>
      <c r="H261" s="270"/>
      <c r="I261" s="238"/>
      <c r="J261" s="257"/>
      <c r="K261" s="243"/>
      <c r="L261" s="243"/>
      <c r="M261" s="243"/>
      <c r="N261" s="243"/>
      <c r="O261" s="243"/>
      <c r="P261" s="243"/>
      <c r="Q261" s="243"/>
      <c r="R261" s="243"/>
      <c r="S261" s="258"/>
    </row>
    <row r="262" spans="1:19" ht="16.5" customHeight="1" hidden="1">
      <c r="A262" s="398"/>
      <c r="B262" s="410"/>
      <c r="C262" s="471"/>
      <c r="D262" s="238"/>
      <c r="E262" s="270"/>
      <c r="F262" s="270"/>
      <c r="G262" s="270"/>
      <c r="H262" s="270"/>
      <c r="I262" s="238"/>
      <c r="J262" s="257"/>
      <c r="K262" s="243"/>
      <c r="L262" s="243"/>
      <c r="M262" s="243"/>
      <c r="N262" s="243"/>
      <c r="O262" s="243"/>
      <c r="P262" s="243"/>
      <c r="Q262" s="243"/>
      <c r="R262" s="243"/>
      <c r="S262" s="258"/>
    </row>
    <row r="263" spans="1:19" ht="16.5" customHeight="1" hidden="1">
      <c r="A263" s="398"/>
      <c r="B263" s="410"/>
      <c r="C263" s="471"/>
      <c r="D263" s="238"/>
      <c r="E263" s="270"/>
      <c r="F263" s="270"/>
      <c r="G263" s="270"/>
      <c r="H263" s="270"/>
      <c r="I263" s="238"/>
      <c r="J263" s="257"/>
      <c r="K263" s="243"/>
      <c r="L263" s="243"/>
      <c r="M263" s="243"/>
      <c r="N263" s="243"/>
      <c r="O263" s="243"/>
      <c r="P263" s="243"/>
      <c r="Q263" s="243"/>
      <c r="R263" s="243"/>
      <c r="S263" s="258"/>
    </row>
    <row r="264" spans="1:19" ht="16.5" customHeight="1" hidden="1">
      <c r="A264" s="398"/>
      <c r="B264" s="410"/>
      <c r="C264" s="471"/>
      <c r="D264" s="238"/>
      <c r="E264" s="270"/>
      <c r="F264" s="270"/>
      <c r="G264" s="270"/>
      <c r="H264" s="270"/>
      <c r="I264" s="238"/>
      <c r="J264" s="257"/>
      <c r="K264" s="243"/>
      <c r="L264" s="243"/>
      <c r="M264" s="243"/>
      <c r="N264" s="243"/>
      <c r="O264" s="243"/>
      <c r="P264" s="243"/>
      <c r="Q264" s="243"/>
      <c r="R264" s="243"/>
      <c r="S264" s="258"/>
    </row>
    <row r="265" spans="1:19" ht="16.5" customHeight="1" hidden="1">
      <c r="A265" s="398"/>
      <c r="B265" s="410"/>
      <c r="C265" s="471"/>
      <c r="D265" s="238"/>
      <c r="E265" s="270"/>
      <c r="F265" s="270"/>
      <c r="G265" s="270"/>
      <c r="H265" s="270"/>
      <c r="I265" s="238"/>
      <c r="J265" s="257"/>
      <c r="K265" s="243"/>
      <c r="L265" s="243"/>
      <c r="M265" s="243"/>
      <c r="N265" s="243"/>
      <c r="O265" s="243"/>
      <c r="P265" s="243"/>
      <c r="Q265" s="243"/>
      <c r="R265" s="243"/>
      <c r="S265" s="258"/>
    </row>
    <row r="266" spans="1:19" ht="16.5" customHeight="1" hidden="1">
      <c r="A266" s="398"/>
      <c r="B266" s="410"/>
      <c r="C266" s="471"/>
      <c r="D266" s="238"/>
      <c r="E266" s="270"/>
      <c r="F266" s="270"/>
      <c r="G266" s="270"/>
      <c r="H266" s="270"/>
      <c r="I266" s="238"/>
      <c r="J266" s="257"/>
      <c r="K266" s="243"/>
      <c r="L266" s="243"/>
      <c r="M266" s="243"/>
      <c r="N266" s="243"/>
      <c r="O266" s="243"/>
      <c r="P266" s="243"/>
      <c r="Q266" s="243"/>
      <c r="R266" s="243"/>
      <c r="S266" s="258"/>
    </row>
    <row r="267" spans="1:19" ht="16.5" customHeight="1" hidden="1">
      <c r="A267" s="398"/>
      <c r="B267" s="410"/>
      <c r="C267" s="471"/>
      <c r="D267" s="238"/>
      <c r="E267" s="270"/>
      <c r="F267" s="270"/>
      <c r="G267" s="270"/>
      <c r="H267" s="270"/>
      <c r="I267" s="238"/>
      <c r="J267" s="257"/>
      <c r="K267" s="243"/>
      <c r="L267" s="243"/>
      <c r="M267" s="243"/>
      <c r="N267" s="243"/>
      <c r="O267" s="243"/>
      <c r="P267" s="243"/>
      <c r="Q267" s="243"/>
      <c r="R267" s="243"/>
      <c r="S267" s="258"/>
    </row>
    <row r="268" spans="1:19" ht="16.5" customHeight="1" hidden="1">
      <c r="A268" s="398"/>
      <c r="B268" s="410"/>
      <c r="C268" s="471"/>
      <c r="D268" s="238"/>
      <c r="E268" s="270"/>
      <c r="F268" s="270"/>
      <c r="G268" s="270"/>
      <c r="H268" s="270"/>
      <c r="I268" s="238"/>
      <c r="J268" s="257"/>
      <c r="K268" s="243"/>
      <c r="L268" s="243"/>
      <c r="M268" s="243"/>
      <c r="N268" s="243"/>
      <c r="O268" s="243"/>
      <c r="P268" s="243"/>
      <c r="Q268" s="243"/>
      <c r="R268" s="243"/>
      <c r="S268" s="258"/>
    </row>
    <row r="269" spans="1:19" ht="16.5" customHeight="1" hidden="1">
      <c r="A269" s="398"/>
      <c r="B269" s="410"/>
      <c r="C269" s="471"/>
      <c r="D269" s="238"/>
      <c r="E269" s="270"/>
      <c r="F269" s="270"/>
      <c r="G269" s="270"/>
      <c r="H269" s="270"/>
      <c r="I269" s="239"/>
      <c r="J269" s="257"/>
      <c r="K269" s="243"/>
      <c r="L269" s="243"/>
      <c r="M269" s="243"/>
      <c r="N269" s="243"/>
      <c r="O269" s="243"/>
      <c r="P269" s="243"/>
      <c r="Q269" s="243"/>
      <c r="R269" s="243"/>
      <c r="S269" s="258"/>
    </row>
    <row r="270" spans="1:19" ht="16.5" customHeight="1" thickBot="1">
      <c r="A270" s="398"/>
      <c r="B270" s="410"/>
      <c r="C270" s="449"/>
      <c r="D270" s="240"/>
      <c r="E270" s="270"/>
      <c r="F270" s="270"/>
      <c r="G270" s="270"/>
      <c r="H270" s="270"/>
      <c r="I270" s="239"/>
      <c r="J270" s="257"/>
      <c r="K270" s="243"/>
      <c r="L270" s="243"/>
      <c r="M270" s="243"/>
      <c r="N270" s="243"/>
      <c r="O270" s="243"/>
      <c r="P270" s="243"/>
      <c r="Q270" s="243"/>
      <c r="R270" s="243"/>
      <c r="S270" s="258"/>
    </row>
    <row r="271" spans="1:19" ht="16.5" customHeight="1">
      <c r="A271" s="398"/>
      <c r="B271" s="408" t="s">
        <v>9</v>
      </c>
      <c r="C271" s="431"/>
      <c r="D271" s="246"/>
      <c r="E271" s="432"/>
      <c r="F271" s="433"/>
      <c r="G271" s="433"/>
      <c r="H271" s="422"/>
      <c r="I271" s="234"/>
      <c r="J271" s="257"/>
      <c r="K271" s="243"/>
      <c r="L271" s="243"/>
      <c r="M271" s="243"/>
      <c r="N271" s="243"/>
      <c r="O271" s="243"/>
      <c r="P271" s="243"/>
      <c r="Q271" s="243"/>
      <c r="R271" s="243"/>
      <c r="S271" s="258"/>
    </row>
    <row r="272" spans="1:19" ht="16.5" customHeight="1" thickBot="1">
      <c r="A272" s="398"/>
      <c r="B272" s="408" t="s">
        <v>10</v>
      </c>
      <c r="C272" s="431"/>
      <c r="D272" s="246"/>
      <c r="E272" s="274"/>
      <c r="F272" s="275"/>
      <c r="G272" s="275"/>
      <c r="H272" s="430"/>
      <c r="I272" s="243"/>
      <c r="J272" s="257"/>
      <c r="K272" s="243"/>
      <c r="L272" s="243"/>
      <c r="M272" s="243"/>
      <c r="N272" s="243"/>
      <c r="O272" s="243"/>
      <c r="P272" s="243"/>
      <c r="Q272" s="243"/>
      <c r="R272" s="243"/>
      <c r="S272" s="258"/>
    </row>
    <row r="273" spans="1:19" ht="16.5" customHeight="1" thickBot="1">
      <c r="A273" s="398"/>
      <c r="B273" s="408" t="s">
        <v>11</v>
      </c>
      <c r="C273" s="431"/>
      <c r="D273" s="246"/>
      <c r="E273" s="259">
        <v>78</v>
      </c>
      <c r="F273" s="244">
        <v>78</v>
      </c>
      <c r="G273" s="244">
        <v>78</v>
      </c>
      <c r="H273" s="260"/>
      <c r="I273" s="244"/>
      <c r="J273" s="257"/>
      <c r="K273" s="246"/>
      <c r="L273" s="246"/>
      <c r="M273" s="246"/>
      <c r="N273" s="246"/>
      <c r="O273" s="246"/>
      <c r="P273" s="246"/>
      <c r="Q273" s="246"/>
      <c r="R273" s="246"/>
      <c r="S273" s="258"/>
    </row>
    <row r="274" spans="1:19" ht="16.5" customHeight="1" thickBot="1">
      <c r="A274" s="398"/>
      <c r="B274" s="408" t="s">
        <v>26</v>
      </c>
      <c r="C274" s="437"/>
      <c r="D274" s="243"/>
      <c r="E274" s="243"/>
      <c r="F274" s="243"/>
      <c r="G274" s="243"/>
      <c r="H274" s="243"/>
      <c r="I274" s="243"/>
      <c r="J274" s="488"/>
      <c r="K274" s="440"/>
      <c r="L274" s="440"/>
      <c r="M274" s="440"/>
      <c r="N274" s="440"/>
      <c r="O274" s="440"/>
      <c r="P274" s="440"/>
      <c r="Q274" s="440"/>
      <c r="R274" s="440"/>
      <c r="S274" s="443"/>
    </row>
    <row r="275" spans="1:19" ht="16.5" customHeight="1">
      <c r="A275" s="398"/>
      <c r="B275" s="410"/>
      <c r="C275" s="437"/>
      <c r="D275" s="243"/>
      <c r="E275" s="243"/>
      <c r="F275" s="243"/>
      <c r="G275" s="243"/>
      <c r="H275" s="243"/>
      <c r="I275" s="243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</row>
    <row r="276" spans="1:19" ht="16.5" customHeight="1">
      <c r="A276" s="398"/>
      <c r="B276" s="465"/>
      <c r="C276" s="437"/>
      <c r="D276" s="243"/>
      <c r="E276" s="243"/>
      <c r="F276" s="243"/>
      <c r="G276" s="243"/>
      <c r="H276" s="243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</row>
    <row r="277" spans="1:19" ht="16.5" customHeight="1" thickBot="1">
      <c r="A277" s="398"/>
      <c r="B277" s="465" t="s">
        <v>314</v>
      </c>
      <c r="C277" s="437"/>
      <c r="D277" s="243"/>
      <c r="E277" s="243"/>
      <c r="F277" s="243"/>
      <c r="G277" s="243"/>
      <c r="H277" s="243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</row>
    <row r="278" spans="1:43" ht="16.5" customHeight="1" thickBot="1">
      <c r="A278" s="398"/>
      <c r="B278" s="494"/>
      <c r="C278" s="1278" t="s">
        <v>107</v>
      </c>
      <c r="D278" s="1279"/>
      <c r="E278" s="1279"/>
      <c r="F278" s="1279"/>
      <c r="G278" s="1279"/>
      <c r="H278" s="1279"/>
      <c r="I278" s="1279"/>
      <c r="J278" s="1279"/>
      <c r="K278" s="1279"/>
      <c r="L278" s="1279"/>
      <c r="M278" s="1279"/>
      <c r="N278" s="1279"/>
      <c r="O278" s="1279"/>
      <c r="P278" s="1279"/>
      <c r="Q278" s="1279"/>
      <c r="R278" s="1279"/>
      <c r="S278" s="1280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:19" ht="16.5" customHeight="1" hidden="1" thickBot="1">
      <c r="A279" s="398"/>
      <c r="B279" s="1278" t="s">
        <v>228</v>
      </c>
      <c r="C279" s="1279"/>
      <c r="D279" s="1279"/>
      <c r="E279" s="1279"/>
      <c r="F279" s="1279"/>
      <c r="G279" s="1279"/>
      <c r="H279" s="1279"/>
      <c r="I279" s="1279"/>
      <c r="J279" s="1279"/>
      <c r="K279" s="1279"/>
      <c r="L279" s="1279"/>
      <c r="M279" s="1279"/>
      <c r="N279" s="1279"/>
      <c r="O279" s="1279"/>
      <c r="P279" s="1279"/>
      <c r="Q279" s="1279"/>
      <c r="R279" s="1279"/>
      <c r="S279" s="1280"/>
    </row>
    <row r="280" spans="1:19" ht="16.5" customHeight="1" hidden="1" thickBot="1">
      <c r="A280" s="398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</row>
    <row r="281" spans="1:19" ht="16.5" customHeight="1" hidden="1" thickBot="1">
      <c r="A281" s="398"/>
      <c r="B281" s="408"/>
      <c r="C281" s="501" t="s">
        <v>4</v>
      </c>
      <c r="D281" s="389"/>
      <c r="E281" s="416" t="s">
        <v>5</v>
      </c>
      <c r="F281" s="417" t="s">
        <v>6</v>
      </c>
      <c r="G281" s="417" t="s">
        <v>7</v>
      </c>
      <c r="H281" s="418" t="s">
        <v>8</v>
      </c>
      <c r="I281" s="237"/>
      <c r="J281" s="250"/>
      <c r="K281" s="251"/>
      <c r="L281" s="251"/>
      <c r="M281" s="251"/>
      <c r="N281" s="251"/>
      <c r="O281" s="251"/>
      <c r="P281" s="251"/>
      <c r="Q281" s="251"/>
      <c r="R281" s="251"/>
      <c r="S281" s="252"/>
    </row>
    <row r="282" spans="1:19" ht="16.5" customHeight="1" hidden="1" thickBot="1">
      <c r="A282" s="398"/>
      <c r="B282" s="410"/>
      <c r="C282" s="502"/>
      <c r="D282" s="244"/>
      <c r="E282" s="503"/>
      <c r="F282" s="275"/>
      <c r="G282" s="275"/>
      <c r="H282" s="430"/>
      <c r="I282" s="249"/>
      <c r="J282" s="257"/>
      <c r="K282" s="246"/>
      <c r="L282" s="246"/>
      <c r="M282" s="246"/>
      <c r="N282" s="246"/>
      <c r="O282" s="246"/>
      <c r="P282" s="246"/>
      <c r="Q282" s="246"/>
      <c r="R282" s="246"/>
      <c r="S282" s="424"/>
    </row>
    <row r="283" spans="1:19" ht="16.5" customHeight="1" hidden="1">
      <c r="A283" s="398"/>
      <c r="B283" s="410"/>
      <c r="C283" s="437"/>
      <c r="D283" s="243"/>
      <c r="E283" s="257"/>
      <c r="F283" s="243"/>
      <c r="G283" s="243"/>
      <c r="H283" s="243"/>
      <c r="I283" s="243"/>
      <c r="J283" s="257"/>
      <c r="K283" s="243"/>
      <c r="L283" s="243"/>
      <c r="M283" s="243"/>
      <c r="N283" s="243"/>
      <c r="O283" s="243"/>
      <c r="P283" s="243"/>
      <c r="Q283" s="243"/>
      <c r="R283" s="243"/>
      <c r="S283" s="258"/>
    </row>
    <row r="284" spans="1:19" ht="16.5" customHeight="1" hidden="1" thickBot="1">
      <c r="A284" s="398"/>
      <c r="B284" s="467" t="s">
        <v>11</v>
      </c>
      <c r="C284" s="437"/>
      <c r="D284" s="243"/>
      <c r="E284" s="259"/>
      <c r="F284" s="244"/>
      <c r="G284" s="244"/>
      <c r="H284" s="244">
        <v>0</v>
      </c>
      <c r="I284" s="244"/>
      <c r="J284" s="257"/>
      <c r="K284" s="243"/>
      <c r="L284" s="243"/>
      <c r="M284" s="243"/>
      <c r="N284" s="243"/>
      <c r="O284" s="243"/>
      <c r="P284" s="243"/>
      <c r="Q284" s="243"/>
      <c r="R284" s="243"/>
      <c r="S284" s="258"/>
    </row>
    <row r="285" spans="1:19" ht="16.5" customHeight="1" hidden="1" thickBot="1">
      <c r="A285" s="398"/>
      <c r="B285" s="410"/>
      <c r="C285" s="411"/>
      <c r="D285" s="221"/>
      <c r="E285" s="221"/>
      <c r="F285" s="221"/>
      <c r="G285" s="221"/>
      <c r="H285" s="221"/>
      <c r="I285" s="221"/>
      <c r="J285" s="259"/>
      <c r="K285" s="244"/>
      <c r="L285" s="244"/>
      <c r="M285" s="244"/>
      <c r="N285" s="244"/>
      <c r="O285" s="244"/>
      <c r="P285" s="244"/>
      <c r="Q285" s="244"/>
      <c r="R285" s="244"/>
      <c r="S285" s="260"/>
    </row>
    <row r="286" spans="1:19" ht="16.5" customHeight="1" hidden="1">
      <c r="A286" s="398"/>
      <c r="B286" s="410" t="s">
        <v>47</v>
      </c>
      <c r="C286" s="411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</row>
    <row r="287" spans="1:19" ht="16.5" customHeight="1" hidden="1">
      <c r="A287" s="398"/>
      <c r="B287" s="410" t="s">
        <v>288</v>
      </c>
      <c r="C287" s="411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</row>
    <row r="288" spans="1:19" ht="16.5" customHeight="1" hidden="1">
      <c r="A288" s="398"/>
      <c r="B288" s="410" t="s">
        <v>291</v>
      </c>
      <c r="C288" s="411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</row>
    <row r="289" spans="1:19" ht="16.5" customHeight="1">
      <c r="A289" s="398"/>
      <c r="B289" s="410" t="s">
        <v>254</v>
      </c>
      <c r="C289" s="411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</row>
    <row r="290" spans="1:19" ht="16.5" customHeight="1">
      <c r="A290" s="398"/>
      <c r="B290" s="458" t="s">
        <v>0</v>
      </c>
      <c r="C290" s="504"/>
      <c r="D290" s="262"/>
      <c r="E290" s="232"/>
      <c r="F290" s="232"/>
      <c r="G290" s="232"/>
      <c r="H290" s="232"/>
      <c r="I290" s="23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</row>
    <row r="291" spans="1:19" ht="16.5" customHeight="1">
      <c r="A291" s="398"/>
      <c r="B291" s="458" t="s">
        <v>198</v>
      </c>
      <c r="C291" s="504"/>
      <c r="D291" s="262"/>
      <c r="E291" s="232"/>
      <c r="F291" s="232"/>
      <c r="G291" s="232"/>
      <c r="H291" s="232"/>
      <c r="I291" s="23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</row>
    <row r="292" spans="1:19" ht="16.5" customHeight="1">
      <c r="A292" s="398"/>
      <c r="B292" s="505"/>
      <c r="C292" s="456"/>
      <c r="D292" s="247"/>
      <c r="E292" s="221"/>
      <c r="F292" s="221"/>
      <c r="G292" s="221"/>
      <c r="H292" s="221"/>
      <c r="I292" s="221"/>
      <c r="J292" s="247"/>
      <c r="K292" s="247"/>
      <c r="L292" s="247"/>
      <c r="M292" s="247"/>
      <c r="N292" s="247"/>
      <c r="O292" s="247"/>
      <c r="P292" s="247"/>
      <c r="Q292" s="247"/>
      <c r="R292" s="247"/>
      <c r="S292" s="247"/>
    </row>
    <row r="293" spans="1:19" ht="16.5" customHeight="1">
      <c r="A293" s="398"/>
      <c r="B293" s="458" t="s">
        <v>315</v>
      </c>
      <c r="C293" s="456"/>
      <c r="D293" s="247"/>
      <c r="E293" s="221"/>
      <c r="F293" s="221"/>
      <c r="G293" s="221"/>
      <c r="H293" s="221"/>
      <c r="I293" s="221"/>
      <c r="J293" s="247"/>
      <c r="K293" s="247"/>
      <c r="L293" s="247"/>
      <c r="M293" s="247"/>
      <c r="N293" s="247"/>
      <c r="O293" s="247"/>
      <c r="P293" s="247"/>
      <c r="Q293" s="247"/>
      <c r="R293" s="247"/>
      <c r="S293" s="247"/>
    </row>
    <row r="294" spans="1:19" ht="16.5" customHeight="1">
      <c r="A294" s="398"/>
      <c r="B294" s="505"/>
      <c r="C294" s="505"/>
      <c r="D294" s="247"/>
      <c r="E294" s="221"/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</row>
    <row r="295" spans="1:19" ht="16.5" customHeight="1" thickBot="1">
      <c r="A295" s="398"/>
      <c r="B295" s="408" t="s">
        <v>2</v>
      </c>
      <c r="C295" s="411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</row>
    <row r="296" spans="1:19" ht="16.5" customHeight="1">
      <c r="A296" s="398"/>
      <c r="B296" s="410"/>
      <c r="C296" s="414"/>
      <c r="D296" s="392"/>
      <c r="E296" s="1284" t="s">
        <v>3</v>
      </c>
      <c r="F296" s="1285"/>
      <c r="G296" s="1285"/>
      <c r="H296" s="1286"/>
      <c r="I296" s="234"/>
      <c r="J296" s="1281"/>
      <c r="K296" s="1282"/>
      <c r="L296" s="1282"/>
      <c r="M296" s="1282"/>
      <c r="N296" s="1282"/>
      <c r="O296" s="1282"/>
      <c r="P296" s="1282"/>
      <c r="Q296" s="1282"/>
      <c r="R296" s="1282"/>
      <c r="S296" s="1283"/>
    </row>
    <row r="297" spans="1:19" ht="16.5" customHeight="1" thickBot="1">
      <c r="A297" s="398"/>
      <c r="B297" s="408"/>
      <c r="C297" s="415" t="s">
        <v>4</v>
      </c>
      <c r="D297" s="444"/>
      <c r="E297" s="497" t="s">
        <v>5</v>
      </c>
      <c r="F297" s="498" t="s">
        <v>6</v>
      </c>
      <c r="G297" s="498" t="s">
        <v>7</v>
      </c>
      <c r="H297" s="499" t="s">
        <v>8</v>
      </c>
      <c r="I297" s="236"/>
      <c r="J297" s="419"/>
      <c r="K297" s="448"/>
      <c r="L297" s="448"/>
      <c r="M297" s="448"/>
      <c r="N297" s="448"/>
      <c r="O297" s="448"/>
      <c r="P297" s="448"/>
      <c r="Q297" s="448"/>
      <c r="R297" s="448"/>
      <c r="S297" s="420"/>
    </row>
    <row r="298" spans="1:19" ht="16.5" customHeight="1">
      <c r="A298" s="398"/>
      <c r="B298" s="408"/>
      <c r="C298" s="306" t="s">
        <v>285</v>
      </c>
      <c r="D298" s="374"/>
      <c r="E298" s="432">
        <v>8</v>
      </c>
      <c r="F298" s="433">
        <v>9</v>
      </c>
      <c r="G298" s="433">
        <v>9</v>
      </c>
      <c r="H298" s="422"/>
      <c r="I298" s="237"/>
      <c r="J298" s="455"/>
      <c r="K298" s="246"/>
      <c r="L298" s="246"/>
      <c r="M298" s="246"/>
      <c r="N298" s="246"/>
      <c r="O298" s="246"/>
      <c r="P298" s="246"/>
      <c r="Q298" s="246"/>
      <c r="R298" s="246"/>
      <c r="S298" s="424"/>
    </row>
    <row r="299" spans="1:19" ht="16.5" customHeight="1">
      <c r="A299" s="398"/>
      <c r="B299" s="408"/>
      <c r="C299" s="686" t="s">
        <v>217</v>
      </c>
      <c r="D299" s="687" t="s">
        <v>203</v>
      </c>
      <c r="E299" s="272">
        <v>7</v>
      </c>
      <c r="F299" s="270">
        <v>13</v>
      </c>
      <c r="G299" s="270">
        <v>13</v>
      </c>
      <c r="H299" s="273">
        <v>3</v>
      </c>
      <c r="I299" s="237"/>
      <c r="J299" s="455"/>
      <c r="K299" s="246"/>
      <c r="L299" s="246"/>
      <c r="M299" s="246"/>
      <c r="N299" s="246"/>
      <c r="O299" s="246"/>
      <c r="P299" s="246"/>
      <c r="Q299" s="246"/>
      <c r="R299" s="246"/>
      <c r="S299" s="424"/>
    </row>
    <row r="300" spans="1:19" ht="16.5" customHeight="1">
      <c r="A300" s="398"/>
      <c r="B300" s="408"/>
      <c r="C300" s="686" t="s">
        <v>218</v>
      </c>
      <c r="D300" s="687" t="s">
        <v>203</v>
      </c>
      <c r="E300" s="272">
        <v>2</v>
      </c>
      <c r="F300" s="270">
        <v>4</v>
      </c>
      <c r="G300" s="270">
        <v>4</v>
      </c>
      <c r="H300" s="273">
        <v>1</v>
      </c>
      <c r="I300" s="237"/>
      <c r="J300" s="455"/>
      <c r="K300" s="246"/>
      <c r="L300" s="246"/>
      <c r="M300" s="246"/>
      <c r="N300" s="246"/>
      <c r="O300" s="246"/>
      <c r="P300" s="246"/>
      <c r="Q300" s="246"/>
      <c r="R300" s="246"/>
      <c r="S300" s="424"/>
    </row>
    <row r="301" spans="1:19" ht="16.5" customHeight="1">
      <c r="A301" s="398"/>
      <c r="B301" s="408"/>
      <c r="C301" s="686" t="s">
        <v>235</v>
      </c>
      <c r="D301" s="687" t="s">
        <v>203</v>
      </c>
      <c r="E301" s="272">
        <v>10</v>
      </c>
      <c r="F301" s="270">
        <v>13</v>
      </c>
      <c r="G301" s="270">
        <v>13</v>
      </c>
      <c r="H301" s="273">
        <v>2</v>
      </c>
      <c r="I301" s="237"/>
      <c r="J301" s="455"/>
      <c r="K301" s="246"/>
      <c r="L301" s="246"/>
      <c r="M301" s="246"/>
      <c r="N301" s="246"/>
      <c r="O301" s="246"/>
      <c r="P301" s="246"/>
      <c r="Q301" s="246"/>
      <c r="R301" s="246"/>
      <c r="S301" s="424"/>
    </row>
    <row r="302" spans="1:19" ht="16.5" customHeight="1">
      <c r="A302" s="398"/>
      <c r="B302" s="408"/>
      <c r="C302" s="686" t="s">
        <v>215</v>
      </c>
      <c r="D302" s="687"/>
      <c r="E302" s="272">
        <v>5</v>
      </c>
      <c r="F302" s="270">
        <v>8</v>
      </c>
      <c r="G302" s="270">
        <v>10</v>
      </c>
      <c r="H302" s="273"/>
      <c r="I302" s="237"/>
      <c r="J302" s="455"/>
      <c r="K302" s="246"/>
      <c r="L302" s="246"/>
      <c r="M302" s="246"/>
      <c r="N302" s="246"/>
      <c r="O302" s="246"/>
      <c r="P302" s="246"/>
      <c r="Q302" s="246"/>
      <c r="R302" s="246"/>
      <c r="S302" s="424"/>
    </row>
    <row r="303" spans="1:19" ht="16.5" customHeight="1">
      <c r="A303" s="398"/>
      <c r="B303" s="408"/>
      <c r="C303" s="686" t="s">
        <v>298</v>
      </c>
      <c r="D303" s="687"/>
      <c r="E303" s="272">
        <v>7</v>
      </c>
      <c r="F303" s="270">
        <v>7</v>
      </c>
      <c r="G303" s="270">
        <v>7</v>
      </c>
      <c r="H303" s="273"/>
      <c r="I303" s="237"/>
      <c r="J303" s="455"/>
      <c r="K303" s="246"/>
      <c r="L303" s="246"/>
      <c r="M303" s="246"/>
      <c r="N303" s="246"/>
      <c r="O303" s="246"/>
      <c r="P303" s="246"/>
      <c r="Q303" s="246"/>
      <c r="R303" s="246"/>
      <c r="S303" s="424"/>
    </row>
    <row r="304" spans="1:19" ht="16.5" customHeight="1">
      <c r="A304" s="398"/>
      <c r="B304" s="408"/>
      <c r="C304" s="686" t="s">
        <v>243</v>
      </c>
      <c r="D304" s="687"/>
      <c r="E304" s="272"/>
      <c r="F304" s="270">
        <v>3</v>
      </c>
      <c r="G304" s="270">
        <v>3</v>
      </c>
      <c r="H304" s="273"/>
      <c r="I304" s="237"/>
      <c r="J304" s="455"/>
      <c r="K304" s="246"/>
      <c r="L304" s="246"/>
      <c r="M304" s="246"/>
      <c r="N304" s="246"/>
      <c r="O304" s="246"/>
      <c r="P304" s="246"/>
      <c r="Q304" s="246"/>
      <c r="R304" s="246"/>
      <c r="S304" s="424"/>
    </row>
    <row r="305" spans="1:19" ht="16.5" customHeight="1">
      <c r="A305" s="398"/>
      <c r="B305" s="408"/>
      <c r="C305" s="686">
        <v>68</v>
      </c>
      <c r="D305" s="687"/>
      <c r="E305" s="272">
        <v>3</v>
      </c>
      <c r="F305" s="270">
        <v>3</v>
      </c>
      <c r="G305" s="270">
        <v>3</v>
      </c>
      <c r="H305" s="273"/>
      <c r="I305" s="237"/>
      <c r="J305" s="455"/>
      <c r="K305" s="246"/>
      <c r="L305" s="246"/>
      <c r="M305" s="246"/>
      <c r="N305" s="246"/>
      <c r="O305" s="246"/>
      <c r="P305" s="246"/>
      <c r="Q305" s="246"/>
      <c r="R305" s="246"/>
      <c r="S305" s="424"/>
    </row>
    <row r="306" spans="1:19" ht="16.5" customHeight="1">
      <c r="A306" s="398"/>
      <c r="B306" s="408"/>
      <c r="C306" s="686">
        <v>105</v>
      </c>
      <c r="D306" s="687"/>
      <c r="E306" s="272">
        <v>4</v>
      </c>
      <c r="F306" s="270">
        <v>5</v>
      </c>
      <c r="G306" s="270">
        <v>5</v>
      </c>
      <c r="H306" s="273"/>
      <c r="I306" s="237"/>
      <c r="J306" s="455"/>
      <c r="K306" s="246"/>
      <c r="L306" s="246"/>
      <c r="M306" s="246"/>
      <c r="N306" s="246"/>
      <c r="O306" s="246"/>
      <c r="P306" s="246"/>
      <c r="Q306" s="246"/>
      <c r="R306" s="246"/>
      <c r="S306" s="424"/>
    </row>
    <row r="307" spans="1:19" ht="16.5" customHeight="1">
      <c r="A307" s="398"/>
      <c r="B307" s="408"/>
      <c r="C307" s="686">
        <v>217</v>
      </c>
      <c r="D307" s="687" t="s">
        <v>203</v>
      </c>
      <c r="E307" s="272">
        <v>7</v>
      </c>
      <c r="F307" s="270">
        <v>9</v>
      </c>
      <c r="G307" s="270">
        <v>10</v>
      </c>
      <c r="H307" s="273">
        <v>2</v>
      </c>
      <c r="I307" s="237"/>
      <c r="J307" s="455"/>
      <c r="K307" s="246"/>
      <c r="L307" s="246"/>
      <c r="M307" s="246"/>
      <c r="N307" s="246"/>
      <c r="O307" s="246"/>
      <c r="P307" s="246"/>
      <c r="Q307" s="246"/>
      <c r="R307" s="246"/>
      <c r="S307" s="424"/>
    </row>
    <row r="308" spans="1:19" ht="16.5" customHeight="1" thickBot="1">
      <c r="A308" s="398"/>
      <c r="B308" s="408"/>
      <c r="C308" s="686">
        <v>220</v>
      </c>
      <c r="D308" s="687"/>
      <c r="E308" s="272">
        <v>3</v>
      </c>
      <c r="F308" s="270">
        <v>3</v>
      </c>
      <c r="G308" s="270">
        <v>3</v>
      </c>
      <c r="H308" s="273"/>
      <c r="I308" s="237"/>
      <c r="J308" s="455"/>
      <c r="K308" s="246"/>
      <c r="L308" s="246"/>
      <c r="M308" s="246"/>
      <c r="N308" s="246"/>
      <c r="O308" s="246"/>
      <c r="P308" s="246"/>
      <c r="Q308" s="246"/>
      <c r="R308" s="246"/>
      <c r="S308" s="424"/>
    </row>
    <row r="309" spans="1:19" ht="16.5" customHeight="1">
      <c r="A309" s="398"/>
      <c r="B309" s="505"/>
      <c r="C309" s="686">
        <v>305</v>
      </c>
      <c r="D309" s="687" t="s">
        <v>211</v>
      </c>
      <c r="E309" s="272">
        <v>3</v>
      </c>
      <c r="F309" s="270">
        <v>3</v>
      </c>
      <c r="G309" s="270">
        <v>3</v>
      </c>
      <c r="H309" s="273"/>
      <c r="I309" s="242"/>
      <c r="J309" s="455"/>
      <c r="K309" s="246"/>
      <c r="L309" s="246"/>
      <c r="M309" s="246"/>
      <c r="N309" s="246"/>
      <c r="O309" s="246"/>
      <c r="P309" s="246"/>
      <c r="Q309" s="246"/>
      <c r="R309" s="246"/>
      <c r="S309" s="424"/>
    </row>
    <row r="310" spans="1:19" ht="16.5" customHeight="1">
      <c r="A310" s="398"/>
      <c r="B310" s="505"/>
      <c r="C310" s="686">
        <v>550</v>
      </c>
      <c r="D310" s="687" t="s">
        <v>211</v>
      </c>
      <c r="E310" s="272">
        <v>3</v>
      </c>
      <c r="F310" s="270">
        <v>3</v>
      </c>
      <c r="G310" s="270">
        <v>3</v>
      </c>
      <c r="H310" s="273"/>
      <c r="I310" s="238"/>
      <c r="J310" s="455"/>
      <c r="K310" s="246"/>
      <c r="L310" s="246"/>
      <c r="M310" s="246"/>
      <c r="N310" s="246"/>
      <c r="O310" s="246"/>
      <c r="P310" s="246"/>
      <c r="Q310" s="246"/>
      <c r="R310" s="246"/>
      <c r="S310" s="424"/>
    </row>
    <row r="311" spans="1:19" ht="16.5" customHeight="1" hidden="1">
      <c r="A311" s="398"/>
      <c r="B311" s="505"/>
      <c r="C311" s="686"/>
      <c r="D311" s="687"/>
      <c r="E311" s="272"/>
      <c r="F311" s="270"/>
      <c r="G311" s="270"/>
      <c r="H311" s="273"/>
      <c r="I311" s="238"/>
      <c r="J311" s="455"/>
      <c r="K311" s="246"/>
      <c r="L311" s="246"/>
      <c r="M311" s="246"/>
      <c r="N311" s="246"/>
      <c r="O311" s="246"/>
      <c r="P311" s="246"/>
      <c r="Q311" s="246"/>
      <c r="R311" s="246"/>
      <c r="S311" s="424"/>
    </row>
    <row r="312" spans="1:19" ht="16.5" customHeight="1" hidden="1">
      <c r="A312" s="398"/>
      <c r="B312" s="505"/>
      <c r="C312" s="686"/>
      <c r="D312" s="687"/>
      <c r="E312" s="272"/>
      <c r="F312" s="270"/>
      <c r="G312" s="270"/>
      <c r="H312" s="273"/>
      <c r="I312" s="238"/>
      <c r="J312" s="455"/>
      <c r="K312" s="246"/>
      <c r="L312" s="246"/>
      <c r="M312" s="246"/>
      <c r="N312" s="246"/>
      <c r="O312" s="246"/>
      <c r="P312" s="246"/>
      <c r="Q312" s="246"/>
      <c r="R312" s="246"/>
      <c r="S312" s="424"/>
    </row>
    <row r="313" spans="1:19" ht="16.5" customHeight="1" hidden="1">
      <c r="A313" s="398"/>
      <c r="B313" s="505"/>
      <c r="C313" s="692"/>
      <c r="D313" s="352"/>
      <c r="E313" s="272"/>
      <c r="F313" s="270"/>
      <c r="G313" s="270"/>
      <c r="H313" s="273"/>
      <c r="I313" s="238"/>
      <c r="J313" s="455"/>
      <c r="K313" s="246"/>
      <c r="L313" s="246"/>
      <c r="M313" s="246"/>
      <c r="N313" s="246"/>
      <c r="O313" s="246"/>
      <c r="P313" s="246"/>
      <c r="Q313" s="246"/>
      <c r="R313" s="246"/>
      <c r="S313" s="258"/>
    </row>
    <row r="314" spans="1:19" ht="16.5" customHeight="1" hidden="1">
      <c r="A314" s="398"/>
      <c r="B314" s="505"/>
      <c r="C314" s="425"/>
      <c r="D314" s="273"/>
      <c r="E314" s="272"/>
      <c r="F314" s="270"/>
      <c r="G314" s="270"/>
      <c r="H314" s="273"/>
      <c r="I314" s="238"/>
      <c r="J314" s="455"/>
      <c r="K314" s="246"/>
      <c r="L314" s="246"/>
      <c r="M314" s="246"/>
      <c r="N314" s="246"/>
      <c r="O314" s="246"/>
      <c r="P314" s="246"/>
      <c r="Q314" s="246"/>
      <c r="R314" s="246"/>
      <c r="S314" s="258"/>
    </row>
    <row r="315" spans="1:19" ht="16.5" customHeight="1" hidden="1">
      <c r="A315" s="398"/>
      <c r="B315" s="505"/>
      <c r="C315" s="425"/>
      <c r="D315" s="273"/>
      <c r="E315" s="272"/>
      <c r="F315" s="270"/>
      <c r="G315" s="270"/>
      <c r="H315" s="273"/>
      <c r="I315" s="238"/>
      <c r="J315" s="455"/>
      <c r="K315" s="246"/>
      <c r="L315" s="246"/>
      <c r="M315" s="246"/>
      <c r="N315" s="246"/>
      <c r="O315" s="246"/>
      <c r="P315" s="246"/>
      <c r="Q315" s="246"/>
      <c r="R315" s="246"/>
      <c r="S315" s="258"/>
    </row>
    <row r="316" spans="1:19" ht="16.5" customHeight="1" hidden="1">
      <c r="A316" s="398"/>
      <c r="B316" s="505"/>
      <c r="C316" s="425"/>
      <c r="D316" s="273"/>
      <c r="E316" s="272"/>
      <c r="F316" s="270"/>
      <c r="G316" s="270"/>
      <c r="H316" s="273"/>
      <c r="I316" s="238"/>
      <c r="J316" s="455"/>
      <c r="K316" s="246"/>
      <c r="L316" s="246"/>
      <c r="M316" s="246"/>
      <c r="N316" s="246"/>
      <c r="O316" s="246"/>
      <c r="P316" s="246"/>
      <c r="Q316" s="246"/>
      <c r="R316" s="246"/>
      <c r="S316" s="258"/>
    </row>
    <row r="317" spans="1:19" ht="16.5" customHeight="1" hidden="1">
      <c r="A317" s="398"/>
      <c r="B317" s="505"/>
      <c r="C317" s="425"/>
      <c r="D317" s="273"/>
      <c r="E317" s="272"/>
      <c r="F317" s="270"/>
      <c r="G317" s="270"/>
      <c r="H317" s="273"/>
      <c r="I317" s="238"/>
      <c r="J317" s="455"/>
      <c r="K317" s="246"/>
      <c r="L317" s="246"/>
      <c r="M317" s="246"/>
      <c r="N317" s="246"/>
      <c r="O317" s="246"/>
      <c r="P317" s="246"/>
      <c r="Q317" s="246"/>
      <c r="R317" s="246"/>
      <c r="S317" s="258"/>
    </row>
    <row r="318" spans="1:19" ht="16.5" customHeight="1" hidden="1">
      <c r="A318" s="398"/>
      <c r="B318" s="505"/>
      <c r="C318" s="425"/>
      <c r="D318" s="273"/>
      <c r="E318" s="272"/>
      <c r="F318" s="270"/>
      <c r="G318" s="270"/>
      <c r="H318" s="273"/>
      <c r="I318" s="239"/>
      <c r="J318" s="455"/>
      <c r="K318" s="246"/>
      <c r="L318" s="246"/>
      <c r="M318" s="246"/>
      <c r="N318" s="246"/>
      <c r="O318" s="246"/>
      <c r="P318" s="246"/>
      <c r="Q318" s="246"/>
      <c r="R318" s="246"/>
      <c r="S318" s="258"/>
    </row>
    <row r="319" spans="1:19" ht="16.5" customHeight="1" thickBot="1">
      <c r="A319" s="398"/>
      <c r="B319" s="505"/>
      <c r="C319" s="429"/>
      <c r="D319" s="430">
        <v>0</v>
      </c>
      <c r="E319" s="274"/>
      <c r="F319" s="275"/>
      <c r="G319" s="275"/>
      <c r="H319" s="430"/>
      <c r="I319" s="239"/>
      <c r="J319" s="455"/>
      <c r="K319" s="246"/>
      <c r="L319" s="246"/>
      <c r="M319" s="246"/>
      <c r="N319" s="246"/>
      <c r="O319" s="246"/>
      <c r="P319" s="246"/>
      <c r="Q319" s="246"/>
      <c r="R319" s="246"/>
      <c r="S319" s="258"/>
    </row>
    <row r="320" spans="1:19" ht="16.5" customHeight="1">
      <c r="A320" s="398"/>
      <c r="B320" s="458" t="s">
        <v>9</v>
      </c>
      <c r="C320" s="431"/>
      <c r="D320" s="246" t="s">
        <v>12</v>
      </c>
      <c r="E320" s="1099">
        <f>SUM(E298:E319)+E334</f>
        <v>62</v>
      </c>
      <c r="F320" s="433">
        <f>SUM(F298:F319)+F334</f>
        <v>83</v>
      </c>
      <c r="G320" s="433">
        <f>SUM(G298:G319)+G334</f>
        <v>91</v>
      </c>
      <c r="H320" s="1100">
        <f>SUM(H298:H319)</f>
        <v>8</v>
      </c>
      <c r="I320" s="234"/>
      <c r="J320" s="455"/>
      <c r="K320" s="246"/>
      <c r="L320" s="246"/>
      <c r="M320" s="246"/>
      <c r="N320" s="246"/>
      <c r="O320" s="246"/>
      <c r="P320" s="246"/>
      <c r="Q320" s="246"/>
      <c r="R320" s="246"/>
      <c r="S320" s="258"/>
    </row>
    <row r="321" spans="1:19" ht="16.5" customHeight="1" thickBot="1">
      <c r="A321" s="398"/>
      <c r="B321" s="458" t="s">
        <v>10</v>
      </c>
      <c r="C321" s="431"/>
      <c r="D321" s="246"/>
      <c r="E321" s="1097">
        <f>E322-E320</f>
        <v>148</v>
      </c>
      <c r="F321" s="275">
        <f>F322-F320</f>
        <v>127</v>
      </c>
      <c r="G321" s="495">
        <f>G322-G320</f>
        <v>119</v>
      </c>
      <c r="H321" s="430"/>
      <c r="I321" s="243"/>
      <c r="J321" s="257"/>
      <c r="K321" s="243"/>
      <c r="L321" s="243"/>
      <c r="M321" s="243"/>
      <c r="N321" s="243"/>
      <c r="O321" s="243"/>
      <c r="P321" s="243"/>
      <c r="Q321" s="243"/>
      <c r="R321" s="243"/>
      <c r="S321" s="258"/>
    </row>
    <row r="322" spans="1:19" ht="16.5" customHeight="1" thickBot="1">
      <c r="A322" s="398"/>
      <c r="B322" s="458" t="s">
        <v>11</v>
      </c>
      <c r="C322" s="431"/>
      <c r="D322" s="246"/>
      <c r="E322" s="259">
        <v>210</v>
      </c>
      <c r="F322" s="435">
        <v>210</v>
      </c>
      <c r="G322" s="244">
        <v>210</v>
      </c>
      <c r="H322" s="260"/>
      <c r="I322" s="244"/>
      <c r="J322" s="257"/>
      <c r="K322" s="246"/>
      <c r="L322" s="246"/>
      <c r="M322" s="246"/>
      <c r="N322" s="246"/>
      <c r="O322" s="246"/>
      <c r="P322" s="243"/>
      <c r="Q322" s="243"/>
      <c r="R322" s="243"/>
      <c r="S322" s="258"/>
    </row>
    <row r="323" spans="1:19" ht="16.5" customHeight="1" thickBot="1">
      <c r="A323" s="398"/>
      <c r="B323" s="458" t="s">
        <v>26</v>
      </c>
      <c r="C323" s="431"/>
      <c r="D323" s="246"/>
      <c r="E323" s="243"/>
      <c r="F323" s="243"/>
      <c r="G323" s="243"/>
      <c r="H323" s="243"/>
      <c r="I323" s="243"/>
      <c r="J323" s="488"/>
      <c r="K323" s="506"/>
      <c r="L323" s="442"/>
      <c r="M323" s="440"/>
      <c r="N323" s="506"/>
      <c r="O323" s="506"/>
      <c r="P323" s="442"/>
      <c r="Q323" s="442"/>
      <c r="R323" s="440"/>
      <c r="S323" s="460"/>
    </row>
    <row r="324" spans="1:19" ht="16.5" customHeight="1">
      <c r="A324" s="398"/>
      <c r="B324" s="458"/>
      <c r="C324" s="431"/>
      <c r="D324" s="246"/>
      <c r="E324" s="243"/>
      <c r="F324" s="243"/>
      <c r="G324" s="243"/>
      <c r="H324" s="243"/>
      <c r="I324" s="243"/>
      <c r="J324" s="247"/>
      <c r="K324" s="209"/>
      <c r="L324" s="209"/>
      <c r="M324" s="209"/>
      <c r="N324" s="209"/>
      <c r="O324" s="209"/>
      <c r="P324" s="209"/>
      <c r="Q324" s="209"/>
      <c r="R324" s="209"/>
      <c r="S324" s="209"/>
    </row>
    <row r="325" spans="1:40" ht="15" customHeight="1" thickBot="1">
      <c r="A325" s="398"/>
      <c r="B325" s="408" t="s">
        <v>316</v>
      </c>
      <c r="C325" s="437"/>
      <c r="D325" s="243"/>
      <c r="E325" s="243"/>
      <c r="F325" s="243"/>
      <c r="G325" s="243"/>
      <c r="H325" s="243"/>
      <c r="I325" s="243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17.25" customHeight="1" hidden="1" thickBot="1">
      <c r="A326" s="398"/>
      <c r="B326" s="462"/>
      <c r="C326" s="1278" t="s">
        <v>107</v>
      </c>
      <c r="D326" s="1279"/>
      <c r="E326" s="1279"/>
      <c r="F326" s="1279"/>
      <c r="G326" s="1279"/>
      <c r="H326" s="1279"/>
      <c r="I326" s="1279"/>
      <c r="J326" s="1279"/>
      <c r="K326" s="1279"/>
      <c r="L326" s="1279"/>
      <c r="M326" s="1279"/>
      <c r="N326" s="1279"/>
      <c r="O326" s="1279"/>
      <c r="P326" s="1279"/>
      <c r="Q326" s="1279"/>
      <c r="R326" s="1279"/>
      <c r="S326" s="1280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7.25" customHeight="1" thickBot="1">
      <c r="A327" s="398"/>
      <c r="B327" s="408"/>
      <c r="C327" s="1278" t="s">
        <v>228</v>
      </c>
      <c r="D327" s="1279"/>
      <c r="E327" s="1279"/>
      <c r="F327" s="1279"/>
      <c r="G327" s="1279"/>
      <c r="H327" s="1279"/>
      <c r="I327" s="1279"/>
      <c r="J327" s="1279"/>
      <c r="K327" s="1279"/>
      <c r="L327" s="1279"/>
      <c r="M327" s="1279"/>
      <c r="N327" s="1279"/>
      <c r="O327" s="1279"/>
      <c r="P327" s="1279"/>
      <c r="Q327" s="1279"/>
      <c r="R327" s="1279"/>
      <c r="S327" s="1280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7.25" customHeight="1" hidden="1" thickBot="1">
      <c r="A328" s="398"/>
      <c r="B328" s="462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ht="17.25" customHeight="1">
      <c r="A329" s="398"/>
      <c r="B329" s="462"/>
      <c r="C329" s="414"/>
      <c r="D329" s="392"/>
      <c r="E329" s="1284" t="s">
        <v>3</v>
      </c>
      <c r="F329" s="1285"/>
      <c r="G329" s="1285"/>
      <c r="H329" s="1286"/>
      <c r="I329" s="234"/>
      <c r="J329" s="1281"/>
      <c r="K329" s="1282"/>
      <c r="L329" s="1282"/>
      <c r="M329" s="1282"/>
      <c r="N329" s="1282"/>
      <c r="O329" s="1282"/>
      <c r="P329" s="1282"/>
      <c r="Q329" s="1282"/>
      <c r="R329" s="1282"/>
      <c r="S329" s="1283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7.25" customHeight="1" thickBot="1">
      <c r="A330" s="398"/>
      <c r="B330" s="462"/>
      <c r="C330" s="415" t="s">
        <v>4</v>
      </c>
      <c r="D330" s="444"/>
      <c r="E330" s="497" t="s">
        <v>5</v>
      </c>
      <c r="F330" s="498" t="s">
        <v>6</v>
      </c>
      <c r="G330" s="498" t="s">
        <v>7</v>
      </c>
      <c r="H330" s="499" t="s">
        <v>8</v>
      </c>
      <c r="I330" s="236"/>
      <c r="J330" s="419"/>
      <c r="K330" s="448"/>
      <c r="L330" s="448"/>
      <c r="M330" s="448"/>
      <c r="N330" s="448"/>
      <c r="O330" s="448"/>
      <c r="P330" s="448"/>
      <c r="Q330" s="448"/>
      <c r="R330" s="448"/>
      <c r="S330" s="42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7.25" customHeight="1">
      <c r="A331" s="398"/>
      <c r="B331" s="462"/>
      <c r="C331" s="421">
        <v>652</v>
      </c>
      <c r="D331" s="422" t="s">
        <v>230</v>
      </c>
      <c r="E331" s="423"/>
      <c r="F331" s="270"/>
      <c r="G331" s="270">
        <v>5</v>
      </c>
      <c r="H331" s="485"/>
      <c r="I331" s="249"/>
      <c r="J331" s="257"/>
      <c r="K331" s="246"/>
      <c r="L331" s="246"/>
      <c r="M331" s="246"/>
      <c r="N331" s="246"/>
      <c r="O331" s="246"/>
      <c r="P331" s="246"/>
      <c r="Q331" s="246"/>
      <c r="R331" s="246"/>
      <c r="S331" s="424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17.25" customHeight="1" thickBot="1">
      <c r="A332" s="398"/>
      <c r="B332" s="462"/>
      <c r="C332" s="429" t="s">
        <v>278</v>
      </c>
      <c r="D332" s="430" t="s">
        <v>232</v>
      </c>
      <c r="E332" s="495"/>
      <c r="F332" s="275"/>
      <c r="G332" s="275"/>
      <c r="H332" s="430"/>
      <c r="I332" s="240"/>
      <c r="J332" s="455"/>
      <c r="K332" s="246"/>
      <c r="L332" s="246"/>
      <c r="M332" s="246"/>
      <c r="N332" s="246"/>
      <c r="O332" s="246"/>
      <c r="P332" s="246"/>
      <c r="Q332" s="246"/>
      <c r="R332" s="246"/>
      <c r="S332" s="424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7.25" customHeight="1" hidden="1">
      <c r="A333" s="398"/>
      <c r="B333" s="462"/>
      <c r="C333" s="437"/>
      <c r="D333" s="243"/>
      <c r="E333" s="276"/>
      <c r="F333" s="234"/>
      <c r="G333" s="234"/>
      <c r="H333" s="261"/>
      <c r="I333" s="243"/>
      <c r="J333" s="257"/>
      <c r="K333" s="243"/>
      <c r="L333" s="243"/>
      <c r="M333" s="243"/>
      <c r="N333" s="243"/>
      <c r="O333" s="243"/>
      <c r="P333" s="243"/>
      <c r="Q333" s="243"/>
      <c r="R333" s="243"/>
      <c r="S333" s="258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19" ht="17.25" customHeight="1" thickBot="1">
      <c r="A334" s="398"/>
      <c r="B334" s="458" t="s">
        <v>11</v>
      </c>
      <c r="C334" s="437"/>
      <c r="D334" s="243"/>
      <c r="E334" s="259"/>
      <c r="F334" s="244"/>
      <c r="G334" s="244">
        <f>SUM(G331:G332)</f>
        <v>5</v>
      </c>
      <c r="H334" s="260"/>
      <c r="I334" s="244"/>
      <c r="J334" s="257"/>
      <c r="K334" s="243"/>
      <c r="L334" s="243"/>
      <c r="M334" s="243"/>
      <c r="N334" s="243"/>
      <c r="O334" s="243"/>
      <c r="P334" s="243"/>
      <c r="Q334" s="243"/>
      <c r="R334" s="243"/>
      <c r="S334" s="258"/>
    </row>
    <row r="335" spans="1:19" ht="17.25" customHeight="1" thickBot="1">
      <c r="A335" s="403"/>
      <c r="B335" s="237"/>
      <c r="C335" s="237"/>
      <c r="D335" s="237"/>
      <c r="E335" s="237"/>
      <c r="F335" s="237"/>
      <c r="G335" s="237"/>
      <c r="H335" s="237"/>
      <c r="I335" s="237"/>
      <c r="J335" s="507"/>
      <c r="K335" s="236"/>
      <c r="L335" s="236"/>
      <c r="M335" s="236"/>
      <c r="N335" s="236"/>
      <c r="O335" s="236"/>
      <c r="P335" s="236"/>
      <c r="Q335" s="236"/>
      <c r="R335" s="236"/>
      <c r="S335" s="508"/>
    </row>
    <row r="336" spans="1:19" ht="17.25" customHeight="1">
      <c r="A336" s="403"/>
      <c r="B336" s="237"/>
      <c r="C336" s="237"/>
      <c r="D336" s="237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</row>
    <row r="337" spans="1:19" ht="16.5" customHeight="1" thickBot="1">
      <c r="A337" s="398"/>
      <c r="B337" s="408" t="s">
        <v>317</v>
      </c>
      <c r="C337" s="411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</row>
    <row r="338" spans="1:19" ht="16.5" customHeight="1">
      <c r="A338" s="398"/>
      <c r="B338" s="410"/>
      <c r="C338" s="414"/>
      <c r="D338" s="392"/>
      <c r="E338" s="1284" t="s">
        <v>3</v>
      </c>
      <c r="F338" s="1285"/>
      <c r="G338" s="1285"/>
      <c r="H338" s="1286"/>
      <c r="I338" s="234"/>
      <c r="J338" s="1281"/>
      <c r="K338" s="1282"/>
      <c r="L338" s="1282"/>
      <c r="M338" s="1282"/>
      <c r="N338" s="1282"/>
      <c r="O338" s="1282"/>
      <c r="P338" s="1282"/>
      <c r="Q338" s="1282"/>
      <c r="R338" s="1282"/>
      <c r="S338" s="1283"/>
    </row>
    <row r="339" spans="1:19" ht="16.5" customHeight="1" thickBot="1">
      <c r="A339" s="398"/>
      <c r="B339" s="408"/>
      <c r="C339" s="468" t="s">
        <v>4</v>
      </c>
      <c r="D339" s="476"/>
      <c r="E339" s="489" t="s">
        <v>5</v>
      </c>
      <c r="F339" s="478" t="s">
        <v>6</v>
      </c>
      <c r="G339" s="478" t="s">
        <v>7</v>
      </c>
      <c r="H339" s="490" t="s">
        <v>8</v>
      </c>
      <c r="I339" s="236"/>
      <c r="J339" s="419"/>
      <c r="K339" s="448"/>
      <c r="L339" s="448"/>
      <c r="M339" s="448"/>
      <c r="N339" s="448"/>
      <c r="O339" s="448"/>
      <c r="P339" s="448"/>
      <c r="Q339" s="448"/>
      <c r="R339" s="448"/>
      <c r="S339" s="420"/>
    </row>
    <row r="340" spans="1:19" ht="16.5" customHeight="1" thickBot="1">
      <c r="A340" s="398"/>
      <c r="B340" s="496"/>
      <c r="C340" s="449">
        <v>720</v>
      </c>
      <c r="D340" s="483"/>
      <c r="E340" s="432">
        <v>6</v>
      </c>
      <c r="F340" s="433">
        <v>8</v>
      </c>
      <c r="G340" s="433">
        <v>10</v>
      </c>
      <c r="H340" s="422"/>
      <c r="I340" s="242"/>
      <c r="J340" s="455"/>
      <c r="K340" s="246"/>
      <c r="L340" s="246"/>
      <c r="M340" s="246"/>
      <c r="N340" s="246"/>
      <c r="O340" s="246"/>
      <c r="P340" s="246"/>
      <c r="Q340" s="246"/>
      <c r="R340" s="246"/>
      <c r="S340" s="424"/>
    </row>
    <row r="341" spans="1:19" ht="16.5" customHeight="1">
      <c r="A341" s="398"/>
      <c r="B341" s="451" t="s">
        <v>9</v>
      </c>
      <c r="C341" s="431"/>
      <c r="D341" s="246"/>
      <c r="E341" s="432">
        <f>SUM(E340)</f>
        <v>6</v>
      </c>
      <c r="F341" s="433">
        <f>SUM(F340)</f>
        <v>8</v>
      </c>
      <c r="G341" s="433">
        <f>SUM(G340)</f>
        <v>10</v>
      </c>
      <c r="H341" s="422"/>
      <c r="I341" s="243"/>
      <c r="J341" s="455"/>
      <c r="K341" s="246"/>
      <c r="L341" s="246"/>
      <c r="M341" s="246"/>
      <c r="N341" s="246"/>
      <c r="O341" s="246"/>
      <c r="P341" s="246"/>
      <c r="Q341" s="246"/>
      <c r="R341" s="246"/>
      <c r="S341" s="424"/>
    </row>
    <row r="342" spans="1:19" ht="16.5" customHeight="1" thickBot="1">
      <c r="A342" s="398"/>
      <c r="B342" s="451" t="s">
        <v>10</v>
      </c>
      <c r="C342" s="456"/>
      <c r="D342" s="246"/>
      <c r="E342" s="274">
        <f>E343-E341</f>
        <v>45</v>
      </c>
      <c r="F342" s="275">
        <f>F343-F341</f>
        <v>43</v>
      </c>
      <c r="G342" s="275">
        <f>G343-G341</f>
        <v>41</v>
      </c>
      <c r="H342" s="430"/>
      <c r="I342" s="243"/>
      <c r="J342" s="455"/>
      <c r="K342" s="246"/>
      <c r="L342" s="246"/>
      <c r="M342" s="246"/>
      <c r="N342" s="246"/>
      <c r="O342" s="246"/>
      <c r="P342" s="246"/>
      <c r="Q342" s="246"/>
      <c r="R342" s="246"/>
      <c r="S342" s="424"/>
    </row>
    <row r="343" spans="1:19" ht="16.5" customHeight="1" thickBot="1">
      <c r="A343" s="398"/>
      <c r="B343" s="451" t="s">
        <v>11</v>
      </c>
      <c r="C343" s="456"/>
      <c r="D343" s="246"/>
      <c r="E343" s="259">
        <v>51</v>
      </c>
      <c r="F343" s="435">
        <v>51</v>
      </c>
      <c r="G343" s="244">
        <v>51</v>
      </c>
      <c r="H343" s="260"/>
      <c r="I343" s="244"/>
      <c r="J343" s="257"/>
      <c r="K343" s="246"/>
      <c r="L343" s="246"/>
      <c r="M343" s="246"/>
      <c r="N343" s="246"/>
      <c r="O343" s="246"/>
      <c r="P343" s="243"/>
      <c r="Q343" s="243"/>
      <c r="R343" s="243"/>
      <c r="S343" s="258"/>
    </row>
    <row r="344" spans="1:19" ht="16.5" customHeight="1" thickBot="1">
      <c r="A344" s="398"/>
      <c r="B344" s="458" t="s">
        <v>26</v>
      </c>
      <c r="C344" s="431"/>
      <c r="D344" s="246"/>
      <c r="E344" s="243"/>
      <c r="F344" s="243"/>
      <c r="G344" s="243"/>
      <c r="H344" s="243"/>
      <c r="I344" s="243"/>
      <c r="J344" s="459"/>
      <c r="K344" s="371"/>
      <c r="L344" s="371"/>
      <c r="M344" s="371"/>
      <c r="N344" s="371"/>
      <c r="O344" s="371"/>
      <c r="P344" s="442"/>
      <c r="Q344" s="442"/>
      <c r="R344" s="442"/>
      <c r="S344" s="443"/>
    </row>
    <row r="345" spans="1:19" ht="16.5" customHeight="1" hidden="1">
      <c r="A345" s="398"/>
      <c r="B345" s="458"/>
      <c r="C345" s="431"/>
      <c r="D345" s="246"/>
      <c r="E345" s="243"/>
      <c r="F345" s="243"/>
      <c r="G345" s="243"/>
      <c r="H345" s="243"/>
      <c r="I345" s="243"/>
      <c r="J345" s="247"/>
      <c r="K345" s="247"/>
      <c r="L345" s="247"/>
      <c r="M345" s="247"/>
      <c r="N345" s="247"/>
      <c r="O345" s="247"/>
      <c r="P345" s="247"/>
      <c r="Q345" s="247"/>
      <c r="R345" s="247"/>
      <c r="S345" s="247"/>
    </row>
    <row r="346" spans="1:19" ht="16.5" customHeight="1">
      <c r="A346" s="398"/>
      <c r="B346" s="461"/>
      <c r="C346" s="431"/>
      <c r="D346" s="246"/>
      <c r="E346" s="243"/>
      <c r="F346" s="243"/>
      <c r="G346" s="243"/>
      <c r="H346" s="243"/>
      <c r="I346" s="243"/>
      <c r="J346" s="246"/>
      <c r="K346" s="246"/>
      <c r="L346" s="246"/>
      <c r="M346" s="246"/>
      <c r="N346" s="246"/>
      <c r="O346" s="246"/>
      <c r="P346" s="246"/>
      <c r="Q346" s="246"/>
      <c r="R346" s="245"/>
      <c r="S346" s="246"/>
    </row>
    <row r="347" spans="1:19" ht="16.5" customHeight="1" thickBot="1">
      <c r="A347" s="398"/>
      <c r="B347" s="461" t="s">
        <v>318</v>
      </c>
      <c r="C347" s="431"/>
      <c r="D347" s="246"/>
      <c r="E347" s="243"/>
      <c r="F347" s="243"/>
      <c r="G347" s="243"/>
      <c r="H347" s="243"/>
      <c r="I347" s="243"/>
      <c r="J347" s="221"/>
      <c r="K347" s="247"/>
      <c r="L347" s="247"/>
      <c r="M347" s="247"/>
      <c r="N347" s="247"/>
      <c r="O347" s="221"/>
      <c r="P347" s="221"/>
      <c r="Q347" s="221"/>
      <c r="R347" s="221"/>
      <c r="S347" s="221"/>
    </row>
    <row r="348" spans="1:19" ht="16.5" customHeight="1" thickBot="1">
      <c r="A348" s="398"/>
      <c r="B348" s="461"/>
      <c r="C348" s="431"/>
      <c r="D348" s="246"/>
      <c r="E348" s="1278" t="s">
        <v>147</v>
      </c>
      <c r="F348" s="1279"/>
      <c r="G348" s="1279"/>
      <c r="H348" s="1280"/>
      <c r="I348" s="243"/>
      <c r="J348" s="1281"/>
      <c r="K348" s="1282"/>
      <c r="L348" s="1282"/>
      <c r="M348" s="1282"/>
      <c r="N348" s="1282"/>
      <c r="O348" s="1282"/>
      <c r="P348" s="1282"/>
      <c r="Q348" s="1282"/>
      <c r="R348" s="1282"/>
      <c r="S348" s="1283"/>
    </row>
    <row r="349" spans="1:19" ht="16.5" customHeight="1" thickBot="1">
      <c r="A349" s="398"/>
      <c r="B349" s="461"/>
      <c r="C349" s="464"/>
      <c r="D349" s="464"/>
      <c r="E349" s="416" t="s">
        <v>5</v>
      </c>
      <c r="F349" s="417" t="s">
        <v>6</v>
      </c>
      <c r="G349" s="417" t="s">
        <v>7</v>
      </c>
      <c r="H349" s="509" t="s">
        <v>8</v>
      </c>
      <c r="I349" s="435"/>
      <c r="J349" s="419"/>
      <c r="K349" s="448"/>
      <c r="L349" s="448"/>
      <c r="M349" s="448"/>
      <c r="N349" s="448"/>
      <c r="O349" s="448"/>
      <c r="P349" s="448"/>
      <c r="Q349" s="448"/>
      <c r="R349" s="448"/>
      <c r="S349" s="420"/>
    </row>
    <row r="350" spans="1:19" ht="16.5" customHeight="1">
      <c r="A350" s="398"/>
      <c r="B350" s="465" t="s">
        <v>9</v>
      </c>
      <c r="C350" s="465"/>
      <c r="D350" s="237"/>
      <c r="E350" s="433">
        <f>E320+E341</f>
        <v>68</v>
      </c>
      <c r="F350" s="433">
        <f>F320+F341</f>
        <v>91</v>
      </c>
      <c r="G350" s="433">
        <f>G320+G341</f>
        <v>101</v>
      </c>
      <c r="H350" s="511">
        <f>H320+H341</f>
        <v>8</v>
      </c>
      <c r="I350" s="234"/>
      <c r="J350" s="455"/>
      <c r="K350" s="246"/>
      <c r="L350" s="246"/>
      <c r="M350" s="246"/>
      <c r="N350" s="246"/>
      <c r="O350" s="246"/>
      <c r="P350" s="246"/>
      <c r="Q350" s="246"/>
      <c r="R350" s="246"/>
      <c r="S350" s="258"/>
    </row>
    <row r="351" spans="1:19" ht="16.5" customHeight="1" thickBot="1">
      <c r="A351" s="398"/>
      <c r="B351" s="451" t="s">
        <v>10</v>
      </c>
      <c r="C351" s="431"/>
      <c r="D351" s="243"/>
      <c r="E351" s="274">
        <f>E352-E350</f>
        <v>193</v>
      </c>
      <c r="F351" s="275">
        <f>F352-F350</f>
        <v>170</v>
      </c>
      <c r="G351" s="275">
        <f>G352-G350</f>
        <v>160</v>
      </c>
      <c r="H351" s="430"/>
      <c r="I351" s="243"/>
      <c r="J351" s="257"/>
      <c r="K351" s="246"/>
      <c r="L351" s="246"/>
      <c r="M351" s="246"/>
      <c r="N351" s="246"/>
      <c r="O351" s="246"/>
      <c r="P351" s="246"/>
      <c r="Q351" s="246"/>
      <c r="R351" s="246"/>
      <c r="S351" s="258"/>
    </row>
    <row r="352" spans="1:19" ht="16.5" customHeight="1" thickBot="1">
      <c r="A352" s="398"/>
      <c r="B352" s="451" t="s">
        <v>11</v>
      </c>
      <c r="C352" s="431"/>
      <c r="D352" s="246"/>
      <c r="E352" s="259">
        <f>E322+E343</f>
        <v>261</v>
      </c>
      <c r="F352" s="435">
        <f>F322+F343</f>
        <v>261</v>
      </c>
      <c r="G352" s="244">
        <f>G322+G343</f>
        <v>261</v>
      </c>
      <c r="H352" s="260"/>
      <c r="I352" s="244"/>
      <c r="J352" s="257"/>
      <c r="K352" s="246"/>
      <c r="L352" s="246"/>
      <c r="M352" s="246"/>
      <c r="N352" s="246"/>
      <c r="O352" s="246"/>
      <c r="P352" s="243"/>
      <c r="Q352" s="243"/>
      <c r="R352" s="243"/>
      <c r="S352" s="258"/>
    </row>
    <row r="353" spans="1:19" ht="16.5" customHeight="1" thickBot="1">
      <c r="A353" s="398"/>
      <c r="B353" s="458" t="s">
        <v>26</v>
      </c>
      <c r="C353" s="456"/>
      <c r="D353" s="247"/>
      <c r="E353" s="221"/>
      <c r="F353" s="221"/>
      <c r="G353" s="221"/>
      <c r="H353" s="221"/>
      <c r="I353" s="221"/>
      <c r="J353" s="439"/>
      <c r="K353" s="442"/>
      <c r="L353" s="442"/>
      <c r="M353" s="442"/>
      <c r="N353" s="442"/>
      <c r="O353" s="442"/>
      <c r="P353" s="442"/>
      <c r="Q353" s="442"/>
      <c r="R353" s="442"/>
      <c r="S353" s="460"/>
    </row>
    <row r="354" spans="1:19" ht="16.5" customHeight="1">
      <c r="A354" s="398"/>
      <c r="B354" s="458"/>
      <c r="C354" s="456"/>
      <c r="D354" s="247"/>
      <c r="E354" s="221"/>
      <c r="F354" s="221"/>
      <c r="G354" s="221"/>
      <c r="H354" s="221"/>
      <c r="I354" s="221"/>
      <c r="J354" s="209"/>
      <c r="K354" s="209"/>
      <c r="L354" s="209"/>
      <c r="M354" s="209"/>
      <c r="N354" s="209"/>
      <c r="O354" s="209"/>
      <c r="P354" s="209"/>
      <c r="Q354" s="209"/>
      <c r="R354" s="209"/>
      <c r="S354" s="211"/>
    </row>
    <row r="355" spans="1:19" ht="16.5" customHeight="1">
      <c r="A355" s="398"/>
      <c r="B355" s="505" t="s">
        <v>352</v>
      </c>
      <c r="C355" s="456"/>
      <c r="D355" s="247"/>
      <c r="E355" s="221"/>
      <c r="F355" s="221"/>
      <c r="G355" s="221"/>
      <c r="H355" s="221"/>
      <c r="I355" s="221"/>
      <c r="J355" s="209"/>
      <c r="K355" s="209"/>
      <c r="L355" s="209"/>
      <c r="M355" s="209"/>
      <c r="N355" s="209"/>
      <c r="O355" s="209"/>
      <c r="P355" s="209"/>
      <c r="Q355" s="209"/>
      <c r="R355" s="209"/>
      <c r="S355" s="211"/>
    </row>
    <row r="356" spans="1:19" ht="16.5" customHeight="1">
      <c r="A356" s="398"/>
      <c r="B356" s="505" t="s">
        <v>353</v>
      </c>
      <c r="C356" s="456"/>
      <c r="D356" s="247"/>
      <c r="E356" s="221"/>
      <c r="F356" s="221"/>
      <c r="G356" s="221"/>
      <c r="H356" s="221"/>
      <c r="I356" s="221"/>
      <c r="J356" s="209"/>
      <c r="K356" s="209"/>
      <c r="L356" s="209"/>
      <c r="M356" s="209"/>
      <c r="N356" s="209"/>
      <c r="O356" s="209"/>
      <c r="P356" s="209"/>
      <c r="Q356" s="209"/>
      <c r="R356" s="209"/>
      <c r="S356" s="211"/>
    </row>
    <row r="357" spans="1:19" ht="16.5" customHeight="1">
      <c r="A357" s="403"/>
      <c r="B357" s="510" t="s">
        <v>354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</row>
    <row r="358" spans="1:19" ht="16.5" customHeight="1">
      <c r="A358" s="403"/>
      <c r="B358" s="510" t="s">
        <v>355</v>
      </c>
      <c r="C358" s="237"/>
      <c r="D358" s="237"/>
      <c r="E358" s="237"/>
      <c r="F358" s="237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</row>
    <row r="359" spans="1:19" ht="16.5" customHeight="1">
      <c r="A359" s="404"/>
      <c r="B359" s="458" t="s">
        <v>0</v>
      </c>
      <c r="C359" s="504"/>
      <c r="D359" s="262"/>
      <c r="E359" s="232"/>
      <c r="F359" s="232"/>
      <c r="G359" s="232"/>
      <c r="H359" s="232"/>
      <c r="I359" s="232"/>
      <c r="J359" s="262"/>
      <c r="K359" s="262"/>
      <c r="L359" s="262"/>
      <c r="M359" s="262"/>
      <c r="N359" s="262"/>
      <c r="O359" s="262"/>
      <c r="P359" s="262"/>
      <c r="Q359" s="262"/>
      <c r="R359" s="262"/>
      <c r="S359" s="262"/>
    </row>
    <row r="360" spans="1:19" ht="16.5" customHeight="1">
      <c r="A360" s="404" t="s">
        <v>47</v>
      </c>
      <c r="B360" s="458" t="s">
        <v>198</v>
      </c>
      <c r="C360" s="504"/>
      <c r="D360" s="262"/>
      <c r="E360" s="232"/>
      <c r="F360" s="232"/>
      <c r="G360" s="232"/>
      <c r="H360" s="232"/>
      <c r="I360" s="232"/>
      <c r="J360" s="262"/>
      <c r="K360" s="262"/>
      <c r="L360" s="262"/>
      <c r="M360" s="262"/>
      <c r="N360" s="262"/>
      <c r="O360" s="262"/>
      <c r="P360" s="262"/>
      <c r="Q360" s="262"/>
      <c r="R360" s="262"/>
      <c r="S360" s="262"/>
    </row>
    <row r="361" spans="1:19" ht="16.5" customHeight="1">
      <c r="A361" s="405"/>
      <c r="B361" s="505"/>
      <c r="C361" s="456"/>
      <c r="D361" s="247"/>
      <c r="E361" s="221"/>
      <c r="F361" s="221"/>
      <c r="G361" s="221"/>
      <c r="H361" s="221"/>
      <c r="I361" s="221"/>
      <c r="J361" s="247"/>
      <c r="K361" s="247"/>
      <c r="L361" s="247"/>
      <c r="M361" s="247"/>
      <c r="N361" s="247"/>
      <c r="O361" s="247"/>
      <c r="P361" s="247"/>
      <c r="Q361" s="247"/>
      <c r="R361" s="247"/>
      <c r="S361" s="247"/>
    </row>
    <row r="362" spans="1:19" ht="16.5" customHeight="1">
      <c r="A362" s="405"/>
      <c r="B362" s="458" t="s">
        <v>319</v>
      </c>
      <c r="C362" s="456"/>
      <c r="D362" s="247"/>
      <c r="E362" s="221"/>
      <c r="F362" s="221"/>
      <c r="G362" s="221"/>
      <c r="H362" s="221"/>
      <c r="I362" s="221"/>
      <c r="J362" s="247"/>
      <c r="K362" s="247"/>
      <c r="L362" s="247"/>
      <c r="M362" s="247"/>
      <c r="N362" s="247"/>
      <c r="O362" s="247"/>
      <c r="P362" s="247"/>
      <c r="Q362" s="247"/>
      <c r="R362" s="247"/>
      <c r="S362" s="247"/>
    </row>
    <row r="363" spans="1:19" ht="16.5" customHeight="1">
      <c r="A363" s="405"/>
      <c r="B363" s="505"/>
      <c r="C363" s="456"/>
      <c r="D363" s="247"/>
      <c r="E363" s="221"/>
      <c r="F363" s="221"/>
      <c r="G363" s="221"/>
      <c r="H363" s="221"/>
      <c r="I363" s="221"/>
      <c r="J363" s="410"/>
      <c r="K363" s="410"/>
      <c r="L363" s="410"/>
      <c r="M363" s="410"/>
      <c r="N363" s="410"/>
      <c r="O363" s="410"/>
      <c r="P363" s="410"/>
      <c r="Q363" s="410"/>
      <c r="R363" s="221"/>
      <c r="S363" s="410"/>
    </row>
    <row r="364" spans="1:19" ht="16.5" customHeight="1" thickBot="1">
      <c r="A364" s="405"/>
      <c r="B364" s="458" t="s">
        <v>2</v>
      </c>
      <c r="C364" s="456"/>
      <c r="D364" s="247"/>
      <c r="E364" s="221"/>
      <c r="F364" s="221"/>
      <c r="G364" s="221"/>
      <c r="H364" s="221"/>
      <c r="I364" s="221"/>
      <c r="J364" s="247"/>
      <c r="K364" s="247"/>
      <c r="L364" s="247"/>
      <c r="M364" s="247"/>
      <c r="N364" s="247"/>
      <c r="O364" s="247"/>
      <c r="P364" s="247"/>
      <c r="Q364" s="247"/>
      <c r="R364" s="247"/>
      <c r="S364" s="247"/>
    </row>
    <row r="365" spans="1:19" ht="16.5" customHeight="1" thickBot="1">
      <c r="A365" s="405"/>
      <c r="B365" s="505"/>
      <c r="C365" s="414"/>
      <c r="D365" s="392"/>
      <c r="E365" s="1284" t="s">
        <v>3</v>
      </c>
      <c r="F365" s="1285"/>
      <c r="G365" s="1285"/>
      <c r="H365" s="1286"/>
      <c r="I365" s="234"/>
      <c r="J365" s="1281"/>
      <c r="K365" s="1282"/>
      <c r="L365" s="1282"/>
      <c r="M365" s="1282"/>
      <c r="N365" s="1282"/>
      <c r="O365" s="1282"/>
      <c r="P365" s="1282"/>
      <c r="Q365" s="1282"/>
      <c r="R365" s="1282"/>
      <c r="S365" s="1283"/>
    </row>
    <row r="366" spans="1:19" ht="16.5" customHeight="1" thickBot="1">
      <c r="A366" s="404"/>
      <c r="B366" s="458"/>
      <c r="C366" s="415" t="s">
        <v>4</v>
      </c>
      <c r="D366" s="444"/>
      <c r="E366" s="416" t="s">
        <v>5</v>
      </c>
      <c r="F366" s="417" t="s">
        <v>6</v>
      </c>
      <c r="G366" s="417" t="s">
        <v>7</v>
      </c>
      <c r="H366" s="418" t="s">
        <v>8</v>
      </c>
      <c r="I366" s="267" t="s">
        <v>125</v>
      </c>
      <c r="J366" s="419"/>
      <c r="K366" s="448"/>
      <c r="L366" s="448"/>
      <c r="M366" s="448"/>
      <c r="N366" s="448"/>
      <c r="O366" s="448"/>
      <c r="P366" s="448"/>
      <c r="Q366" s="448"/>
      <c r="R366" s="448"/>
      <c r="S366" s="420"/>
    </row>
    <row r="367" spans="1:19" ht="16.5" customHeight="1">
      <c r="A367" s="405"/>
      <c r="B367" s="505"/>
      <c r="C367" s="421" t="s">
        <v>236</v>
      </c>
      <c r="D367" s="422" t="s">
        <v>203</v>
      </c>
      <c r="E367" s="511">
        <v>12</v>
      </c>
      <c r="F367" s="433">
        <v>13</v>
      </c>
      <c r="G367" s="433">
        <v>13</v>
      </c>
      <c r="H367" s="422">
        <v>2</v>
      </c>
      <c r="I367" s="242"/>
      <c r="J367" s="455"/>
      <c r="K367" s="246"/>
      <c r="L367" s="246"/>
      <c r="M367" s="246"/>
      <c r="N367" s="246"/>
      <c r="O367" s="246"/>
      <c r="P367" s="246"/>
      <c r="Q367" s="246"/>
      <c r="R367" s="246"/>
      <c r="S367" s="424"/>
    </row>
    <row r="368" spans="1:19" ht="16.5" customHeight="1">
      <c r="A368" s="405"/>
      <c r="B368" s="505"/>
      <c r="C368" s="425">
        <v>152</v>
      </c>
      <c r="D368" s="273"/>
      <c r="E368" s="423">
        <v>4</v>
      </c>
      <c r="F368" s="270">
        <v>4</v>
      </c>
      <c r="G368" s="270">
        <v>4</v>
      </c>
      <c r="H368" s="273"/>
      <c r="I368" s="238"/>
      <c r="J368" s="257"/>
      <c r="K368" s="243"/>
      <c r="L368" s="243"/>
      <c r="M368" s="243"/>
      <c r="N368" s="243"/>
      <c r="O368" s="243"/>
      <c r="P368" s="243"/>
      <c r="Q368" s="243"/>
      <c r="R368" s="243"/>
      <c r="S368" s="258"/>
    </row>
    <row r="369" spans="1:19" ht="16.5" customHeight="1" hidden="1">
      <c r="A369" s="405"/>
      <c r="B369" s="505"/>
      <c r="C369" s="425">
        <v>154</v>
      </c>
      <c r="D369" s="273"/>
      <c r="E369" s="423"/>
      <c r="F369" s="270"/>
      <c r="G369" s="270"/>
      <c r="H369" s="273"/>
      <c r="I369" s="238"/>
      <c r="J369" s="455"/>
      <c r="K369" s="246"/>
      <c r="L369" s="246"/>
      <c r="M369" s="246"/>
      <c r="N369" s="246"/>
      <c r="O369" s="246"/>
      <c r="P369" s="246"/>
      <c r="Q369" s="246"/>
      <c r="R369" s="246"/>
      <c r="S369" s="424"/>
    </row>
    <row r="370" spans="1:19" ht="16.5" customHeight="1">
      <c r="A370" s="405"/>
      <c r="B370" s="505"/>
      <c r="C370" s="425">
        <v>156</v>
      </c>
      <c r="D370" s="273"/>
      <c r="E370" s="423"/>
      <c r="F370" s="270"/>
      <c r="G370" s="270"/>
      <c r="H370" s="273">
        <v>3</v>
      </c>
      <c r="I370" s="238"/>
      <c r="J370" s="455"/>
      <c r="K370" s="246"/>
      <c r="L370" s="246"/>
      <c r="M370" s="246"/>
      <c r="N370" s="246"/>
      <c r="O370" s="246"/>
      <c r="P370" s="246"/>
      <c r="Q370" s="246"/>
      <c r="R370" s="246"/>
      <c r="S370" s="424"/>
    </row>
    <row r="371" spans="1:19" ht="16.5" customHeight="1">
      <c r="A371" s="405"/>
      <c r="B371" s="505"/>
      <c r="C371" s="425">
        <v>158</v>
      </c>
      <c r="D371" s="273"/>
      <c r="E371" s="423">
        <v>1</v>
      </c>
      <c r="F371" s="270">
        <v>1</v>
      </c>
      <c r="G371" s="270">
        <v>1</v>
      </c>
      <c r="H371" s="273"/>
      <c r="I371" s="238"/>
      <c r="J371" s="455"/>
      <c r="K371" s="246"/>
      <c r="L371" s="246"/>
      <c r="M371" s="246"/>
      <c r="N371" s="246"/>
      <c r="O371" s="246"/>
      <c r="P371" s="246"/>
      <c r="Q371" s="246"/>
      <c r="R371" s="246"/>
      <c r="S371" s="424"/>
    </row>
    <row r="372" spans="1:19" ht="16.5" customHeight="1">
      <c r="A372" s="405"/>
      <c r="B372" s="505"/>
      <c r="C372" s="425">
        <v>161</v>
      </c>
      <c r="D372" s="273"/>
      <c r="E372" s="423">
        <v>2</v>
      </c>
      <c r="F372" s="270">
        <v>2</v>
      </c>
      <c r="G372" s="270">
        <v>2</v>
      </c>
      <c r="H372" s="273"/>
      <c r="I372" s="238"/>
      <c r="J372" s="455"/>
      <c r="K372" s="246"/>
      <c r="L372" s="246"/>
      <c r="M372" s="246"/>
      <c r="N372" s="246"/>
      <c r="O372" s="246"/>
      <c r="P372" s="246"/>
      <c r="Q372" s="246"/>
      <c r="R372" s="246"/>
      <c r="S372" s="424"/>
    </row>
    <row r="373" spans="1:19" ht="16.5" customHeight="1">
      <c r="A373" s="405"/>
      <c r="B373" s="505"/>
      <c r="C373" s="425">
        <v>163</v>
      </c>
      <c r="D373" s="273"/>
      <c r="E373" s="423">
        <v>3</v>
      </c>
      <c r="F373" s="270">
        <v>4</v>
      </c>
      <c r="G373" s="270">
        <v>4</v>
      </c>
      <c r="H373" s="273"/>
      <c r="I373" s="238"/>
      <c r="J373" s="455"/>
      <c r="K373" s="246"/>
      <c r="L373" s="246"/>
      <c r="M373" s="246"/>
      <c r="N373" s="246"/>
      <c r="O373" s="246"/>
      <c r="P373" s="246"/>
      <c r="Q373" s="246"/>
      <c r="R373" s="246"/>
      <c r="S373" s="424"/>
    </row>
    <row r="374" spans="1:19" ht="16.5" customHeight="1">
      <c r="A374" s="405"/>
      <c r="B374" s="505"/>
      <c r="C374" s="425" t="s">
        <v>237</v>
      </c>
      <c r="D374" s="273"/>
      <c r="E374" s="423">
        <v>5</v>
      </c>
      <c r="F374" s="270">
        <v>6</v>
      </c>
      <c r="G374" s="270">
        <v>6</v>
      </c>
      <c r="H374" s="273"/>
      <c r="I374" s="238"/>
      <c r="J374" s="455"/>
      <c r="K374" s="246"/>
      <c r="L374" s="246"/>
      <c r="M374" s="246"/>
      <c r="N374" s="246"/>
      <c r="O374" s="246"/>
      <c r="P374" s="246"/>
      <c r="Q374" s="246"/>
      <c r="R374" s="246"/>
      <c r="S374" s="424"/>
    </row>
    <row r="375" spans="1:19" ht="16.5" customHeight="1">
      <c r="A375" s="405"/>
      <c r="B375" s="505"/>
      <c r="C375" s="425">
        <v>166</v>
      </c>
      <c r="D375" s="273"/>
      <c r="E375" s="423">
        <v>2</v>
      </c>
      <c r="F375" s="270">
        <v>2</v>
      </c>
      <c r="G375" s="270">
        <v>2</v>
      </c>
      <c r="H375" s="273"/>
      <c r="I375" s="238"/>
      <c r="J375" s="455"/>
      <c r="K375" s="246"/>
      <c r="L375" s="246"/>
      <c r="M375" s="246"/>
      <c r="N375" s="246"/>
      <c r="O375" s="246"/>
      <c r="P375" s="246"/>
      <c r="Q375" s="246"/>
      <c r="R375" s="246"/>
      <c r="S375" s="424"/>
    </row>
    <row r="376" spans="1:19" ht="16.5" customHeight="1" hidden="1">
      <c r="A376" s="405"/>
      <c r="B376" s="505"/>
      <c r="C376" s="425">
        <v>168</v>
      </c>
      <c r="D376" s="273"/>
      <c r="E376" s="423"/>
      <c r="F376" s="270"/>
      <c r="G376" s="270"/>
      <c r="H376" s="273"/>
      <c r="I376" s="238"/>
      <c r="J376" s="455"/>
      <c r="K376" s="246"/>
      <c r="L376" s="246"/>
      <c r="M376" s="246"/>
      <c r="N376" s="246"/>
      <c r="O376" s="246"/>
      <c r="P376" s="246"/>
      <c r="Q376" s="246"/>
      <c r="R376" s="246"/>
      <c r="S376" s="424"/>
    </row>
    <row r="377" spans="1:19" ht="16.5" customHeight="1" hidden="1">
      <c r="A377" s="405"/>
      <c r="B377" s="505"/>
      <c r="C377" s="425">
        <v>169</v>
      </c>
      <c r="D377" s="273"/>
      <c r="E377" s="423"/>
      <c r="F377" s="270"/>
      <c r="G377" s="270"/>
      <c r="H377" s="273"/>
      <c r="I377" s="238"/>
      <c r="J377" s="455"/>
      <c r="K377" s="246"/>
      <c r="L377" s="246"/>
      <c r="M377" s="246"/>
      <c r="N377" s="246"/>
      <c r="O377" s="246"/>
      <c r="P377" s="246"/>
      <c r="Q377" s="246"/>
      <c r="R377" s="246"/>
      <c r="S377" s="424"/>
    </row>
    <row r="378" spans="1:19" ht="16.5" customHeight="1">
      <c r="A378" s="405"/>
      <c r="B378" s="505"/>
      <c r="C378" s="425" t="s">
        <v>286</v>
      </c>
      <c r="D378" s="273"/>
      <c r="E378" s="423">
        <v>2</v>
      </c>
      <c r="F378" s="270">
        <v>2</v>
      </c>
      <c r="G378" s="270">
        <v>2</v>
      </c>
      <c r="H378" s="273"/>
      <c r="I378" s="238"/>
      <c r="J378" s="455"/>
      <c r="K378" s="246"/>
      <c r="L378" s="246"/>
      <c r="M378" s="246"/>
      <c r="N378" s="246"/>
      <c r="O378" s="246"/>
      <c r="P378" s="246"/>
      <c r="Q378" s="246"/>
      <c r="R378" s="246"/>
      <c r="S378" s="424"/>
    </row>
    <row r="379" spans="1:19" ht="16.5" customHeight="1" hidden="1">
      <c r="A379" s="405"/>
      <c r="B379" s="505"/>
      <c r="C379" s="425">
        <v>243</v>
      </c>
      <c r="D379" s="273"/>
      <c r="E379" s="423"/>
      <c r="F379" s="270"/>
      <c r="G379" s="270"/>
      <c r="H379" s="273"/>
      <c r="I379" s="238"/>
      <c r="J379" s="455"/>
      <c r="K379" s="246"/>
      <c r="L379" s="246"/>
      <c r="M379" s="246"/>
      <c r="N379" s="246"/>
      <c r="O379" s="246"/>
      <c r="P379" s="246"/>
      <c r="Q379" s="246"/>
      <c r="R379" s="246"/>
      <c r="S379" s="424"/>
    </row>
    <row r="380" spans="1:19" ht="16.5" customHeight="1">
      <c r="A380" s="405"/>
      <c r="B380" s="505"/>
      <c r="C380" s="425">
        <v>245</v>
      </c>
      <c r="D380" s="273"/>
      <c r="E380" s="423">
        <v>2</v>
      </c>
      <c r="F380" s="270">
        <v>2</v>
      </c>
      <c r="G380" s="270">
        <v>2</v>
      </c>
      <c r="H380" s="273"/>
      <c r="I380" s="238"/>
      <c r="J380" s="455"/>
      <c r="K380" s="246"/>
      <c r="L380" s="246"/>
      <c r="M380" s="246"/>
      <c r="N380" s="246"/>
      <c r="O380" s="246"/>
      <c r="P380" s="246"/>
      <c r="Q380" s="246"/>
      <c r="R380" s="246"/>
      <c r="S380" s="424"/>
    </row>
    <row r="381" spans="1:19" ht="16.5" customHeight="1" hidden="1">
      <c r="A381" s="405"/>
      <c r="B381" s="505"/>
      <c r="C381" s="425">
        <v>418</v>
      </c>
      <c r="D381" s="273" t="s">
        <v>211</v>
      </c>
      <c r="E381" s="423"/>
      <c r="F381" s="270"/>
      <c r="G381" s="270"/>
      <c r="H381" s="273"/>
      <c r="I381" s="238"/>
      <c r="J381" s="455"/>
      <c r="K381" s="246"/>
      <c r="L381" s="246"/>
      <c r="M381" s="246"/>
      <c r="N381" s="246"/>
      <c r="O381" s="246"/>
      <c r="P381" s="246"/>
      <c r="Q381" s="246"/>
      <c r="R381" s="246"/>
      <c r="S381" s="424"/>
    </row>
    <row r="382" spans="1:19" ht="16.5" customHeight="1" hidden="1">
      <c r="A382" s="405"/>
      <c r="B382" s="505"/>
      <c r="C382" s="425">
        <v>426</v>
      </c>
      <c r="D382" s="273" t="s">
        <v>211</v>
      </c>
      <c r="E382" s="423"/>
      <c r="F382" s="270"/>
      <c r="G382" s="270"/>
      <c r="H382" s="273"/>
      <c r="I382" s="238"/>
      <c r="J382" s="455"/>
      <c r="K382" s="246"/>
      <c r="L382" s="246"/>
      <c r="M382" s="246"/>
      <c r="N382" s="246"/>
      <c r="O382" s="246"/>
      <c r="P382" s="246"/>
      <c r="Q382" s="246"/>
      <c r="R382" s="246"/>
      <c r="S382" s="424"/>
    </row>
    <row r="383" spans="1:19" ht="16.5" customHeight="1" thickBot="1">
      <c r="A383" s="405"/>
      <c r="B383" s="505"/>
      <c r="C383" s="429"/>
      <c r="D383" s="430"/>
      <c r="E383" s="495"/>
      <c r="F383" s="275"/>
      <c r="G383" s="275"/>
      <c r="H383" s="430"/>
      <c r="I383" s="240"/>
      <c r="J383" s="455"/>
      <c r="K383" s="246"/>
      <c r="L383" s="246"/>
      <c r="M383" s="246"/>
      <c r="N383" s="246"/>
      <c r="O383" s="246"/>
      <c r="P383" s="246"/>
      <c r="Q383" s="246"/>
      <c r="R383" s="246"/>
      <c r="S383" s="258"/>
    </row>
    <row r="384" spans="1:19" ht="16.5" customHeight="1">
      <c r="A384" s="405"/>
      <c r="B384" s="458" t="s">
        <v>9</v>
      </c>
      <c r="C384" s="431"/>
      <c r="D384" s="246" t="s">
        <v>12</v>
      </c>
      <c r="E384" s="241">
        <f>SUM(E367:E382)</f>
        <v>33</v>
      </c>
      <c r="F384" s="433">
        <f>SUM(F367:F382)</f>
        <v>36</v>
      </c>
      <c r="G384" s="433">
        <f>SUM(G367:G382)</f>
        <v>36</v>
      </c>
      <c r="H384" s="511">
        <f>SUM(H367:H382)</f>
        <v>5</v>
      </c>
      <c r="I384" s="234"/>
      <c r="J384" s="257"/>
      <c r="K384" s="243"/>
      <c r="L384" s="243"/>
      <c r="M384" s="243"/>
      <c r="N384" s="243"/>
      <c r="O384" s="243"/>
      <c r="P384" s="243"/>
      <c r="Q384" s="243"/>
      <c r="R384" s="243"/>
      <c r="S384" s="258"/>
    </row>
    <row r="385" spans="1:19" ht="16.5" customHeight="1" thickBot="1">
      <c r="A385" s="405"/>
      <c r="B385" s="458" t="s">
        <v>10</v>
      </c>
      <c r="C385" s="431"/>
      <c r="D385" s="246"/>
      <c r="E385" s="1097">
        <f>E386-E384</f>
        <v>136</v>
      </c>
      <c r="F385" s="275">
        <f>F386-F384</f>
        <v>133</v>
      </c>
      <c r="G385" s="240">
        <f>G386-G384</f>
        <v>133</v>
      </c>
      <c r="H385" s="430"/>
      <c r="I385" s="243"/>
      <c r="J385" s="257"/>
      <c r="K385" s="246"/>
      <c r="L385" s="246"/>
      <c r="M385" s="246"/>
      <c r="N385" s="246"/>
      <c r="O385" s="246"/>
      <c r="P385" s="246"/>
      <c r="Q385" s="246"/>
      <c r="R385" s="512"/>
      <c r="S385" s="258"/>
    </row>
    <row r="386" spans="1:19" ht="16.5" customHeight="1" thickBot="1">
      <c r="A386" s="405"/>
      <c r="B386" s="458" t="s">
        <v>11</v>
      </c>
      <c r="C386" s="431"/>
      <c r="D386" s="246"/>
      <c r="E386" s="259">
        <v>169</v>
      </c>
      <c r="F386" s="435">
        <v>169</v>
      </c>
      <c r="G386" s="244">
        <v>169</v>
      </c>
      <c r="H386" s="260"/>
      <c r="I386" s="244"/>
      <c r="J386" s="455"/>
      <c r="K386" s="246"/>
      <c r="L386" s="246"/>
      <c r="M386" s="246"/>
      <c r="N386" s="246"/>
      <c r="O386" s="246"/>
      <c r="P386" s="246"/>
      <c r="Q386" s="246"/>
      <c r="R386" s="512"/>
      <c r="S386" s="258"/>
    </row>
    <row r="387" spans="1:19" ht="16.5" customHeight="1" thickBot="1">
      <c r="A387" s="405"/>
      <c r="B387" s="458" t="s">
        <v>26</v>
      </c>
      <c r="C387" s="431"/>
      <c r="D387" s="246"/>
      <c r="E387" s="243"/>
      <c r="F387" s="243"/>
      <c r="G387" s="243"/>
      <c r="H387" s="243"/>
      <c r="I387" s="243"/>
      <c r="J387" s="439"/>
      <c r="K387" s="442"/>
      <c r="L387" s="442"/>
      <c r="M387" s="442"/>
      <c r="N387" s="442"/>
      <c r="O387" s="442"/>
      <c r="P387" s="442"/>
      <c r="Q387" s="442"/>
      <c r="R387" s="442"/>
      <c r="S387" s="460"/>
    </row>
    <row r="388" spans="1:19" ht="16.5" customHeight="1">
      <c r="A388" s="405"/>
      <c r="B388" s="505"/>
      <c r="C388" s="431"/>
      <c r="D388" s="246"/>
      <c r="E388" s="243"/>
      <c r="F388" s="243"/>
      <c r="G388" s="243"/>
      <c r="H388" s="243"/>
      <c r="I388" s="243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</row>
    <row r="389" spans="1:19" ht="16.5" customHeight="1" thickBot="1">
      <c r="A389" s="405"/>
      <c r="B389" s="408" t="s">
        <v>255</v>
      </c>
      <c r="C389" s="437"/>
      <c r="D389" s="243"/>
      <c r="E389" s="243"/>
      <c r="F389" s="243"/>
      <c r="G389" s="243"/>
      <c r="H389" s="243"/>
      <c r="I389" s="243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</row>
    <row r="390" spans="1:21" ht="16.5" customHeight="1" thickBot="1">
      <c r="A390" s="405"/>
      <c r="B390" s="1213" t="s">
        <v>303</v>
      </c>
      <c r="C390" s="1214"/>
      <c r="D390" s="1214"/>
      <c r="E390" s="1214"/>
      <c r="F390" s="1214"/>
      <c r="G390" s="1214"/>
      <c r="H390" s="1214"/>
      <c r="I390" s="1214"/>
      <c r="J390" s="1214"/>
      <c r="K390" s="1214"/>
      <c r="L390" s="1214"/>
      <c r="M390" s="1214"/>
      <c r="N390" s="1214"/>
      <c r="O390" s="1214"/>
      <c r="P390" s="1214"/>
      <c r="Q390" s="1214"/>
      <c r="R390" s="1214"/>
      <c r="S390" s="1214"/>
      <c r="T390" s="1214"/>
      <c r="U390" s="1215"/>
    </row>
    <row r="391" spans="1:19" ht="16.5" customHeight="1" hidden="1" thickBot="1">
      <c r="A391" s="405"/>
      <c r="B391" s="408"/>
      <c r="C391" s="1278" t="s">
        <v>228</v>
      </c>
      <c r="D391" s="1279"/>
      <c r="E391" s="1279"/>
      <c r="F391" s="1279"/>
      <c r="G391" s="1279"/>
      <c r="H391" s="1279"/>
      <c r="I391" s="1279"/>
      <c r="J391" s="1279"/>
      <c r="K391" s="1279"/>
      <c r="L391" s="1279"/>
      <c r="M391" s="1279"/>
      <c r="N391" s="1279"/>
      <c r="O391" s="1279"/>
      <c r="P391" s="1279"/>
      <c r="Q391" s="1279"/>
      <c r="R391" s="1279"/>
      <c r="S391" s="1280"/>
    </row>
    <row r="392" spans="1:19" ht="16.5" customHeight="1">
      <c r="A392" s="405"/>
      <c r="B392" s="410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4"/>
    </row>
    <row r="393" spans="1:19" ht="16.5" customHeight="1" hidden="1" thickBot="1">
      <c r="A393" s="405"/>
      <c r="B393" s="496"/>
      <c r="C393" s="414"/>
      <c r="D393" s="392"/>
      <c r="E393" s="1284" t="s">
        <v>3</v>
      </c>
      <c r="F393" s="1285"/>
      <c r="G393" s="1285"/>
      <c r="H393" s="1286"/>
      <c r="I393" s="234"/>
      <c r="J393" s="1281"/>
      <c r="K393" s="1282"/>
      <c r="L393" s="1282"/>
      <c r="M393" s="1282"/>
      <c r="N393" s="1282"/>
      <c r="O393" s="1282"/>
      <c r="P393" s="1282"/>
      <c r="Q393" s="1282"/>
      <c r="R393" s="1282"/>
      <c r="S393" s="1283"/>
    </row>
    <row r="394" spans="1:19" ht="16.5" customHeight="1" hidden="1" thickBot="1">
      <c r="A394" s="404"/>
      <c r="B394" s="458"/>
      <c r="C394" s="468" t="s">
        <v>4</v>
      </c>
      <c r="D394" s="469"/>
      <c r="E394" s="493" t="s">
        <v>5</v>
      </c>
      <c r="F394" s="268" t="s">
        <v>6</v>
      </c>
      <c r="G394" s="268" t="s">
        <v>7</v>
      </c>
      <c r="H394" s="269" t="s">
        <v>8</v>
      </c>
      <c r="I394" s="236"/>
      <c r="J394" s="419"/>
      <c r="K394" s="448"/>
      <c r="L394" s="448"/>
      <c r="M394" s="448"/>
      <c r="N394" s="448"/>
      <c r="O394" s="448"/>
      <c r="P394" s="448"/>
      <c r="Q394" s="448"/>
      <c r="R394" s="448"/>
      <c r="S394" s="420"/>
    </row>
    <row r="395" spans="1:19" ht="16.5" customHeight="1" hidden="1">
      <c r="A395" s="404"/>
      <c r="B395" s="458"/>
      <c r="C395" s="425">
        <v>163</v>
      </c>
      <c r="D395" s="279" t="s">
        <v>230</v>
      </c>
      <c r="E395" s="513">
        <v>0</v>
      </c>
      <c r="F395" s="237">
        <v>0</v>
      </c>
      <c r="G395" s="237">
        <v>0</v>
      </c>
      <c r="H395" s="514">
        <v>0</v>
      </c>
      <c r="I395" s="237"/>
      <c r="J395" s="419"/>
      <c r="K395" s="448"/>
      <c r="L395" s="448"/>
      <c r="M395" s="448"/>
      <c r="N395" s="448"/>
      <c r="O395" s="448"/>
      <c r="P395" s="448"/>
      <c r="Q395" s="448"/>
      <c r="R395" s="448"/>
      <c r="S395" s="420"/>
    </row>
    <row r="396" spans="1:19" ht="16.5" customHeight="1" hidden="1">
      <c r="A396" s="405"/>
      <c r="B396" s="505"/>
      <c r="C396" s="425">
        <v>653</v>
      </c>
      <c r="D396" s="279" t="s">
        <v>230</v>
      </c>
      <c r="E396" s="432">
        <v>0</v>
      </c>
      <c r="F396" s="433">
        <v>0</v>
      </c>
      <c r="G396" s="433">
        <v>0</v>
      </c>
      <c r="H396" s="422">
        <v>0</v>
      </c>
      <c r="I396" s="243"/>
      <c r="J396" s="455"/>
      <c r="K396" s="246"/>
      <c r="L396" s="246"/>
      <c r="M396" s="246"/>
      <c r="N396" s="243"/>
      <c r="O396" s="246"/>
      <c r="P396" s="246"/>
      <c r="Q396" s="246"/>
      <c r="R396" s="246"/>
      <c r="S396" s="258"/>
    </row>
    <row r="397" spans="1:19" ht="16.5" customHeight="1" hidden="1" thickBot="1">
      <c r="A397" s="405"/>
      <c r="B397" s="505"/>
      <c r="C397" s="429" t="s">
        <v>238</v>
      </c>
      <c r="D397" s="450" t="s">
        <v>232</v>
      </c>
      <c r="E397" s="274">
        <v>0</v>
      </c>
      <c r="F397" s="275"/>
      <c r="G397" s="275">
        <v>0</v>
      </c>
      <c r="H397" s="430">
        <v>0</v>
      </c>
      <c r="I397" s="240"/>
      <c r="J397" s="455"/>
      <c r="K397" s="246"/>
      <c r="L397" s="246"/>
      <c r="M397" s="246"/>
      <c r="N397" s="243"/>
      <c r="O397" s="246"/>
      <c r="P397" s="246"/>
      <c r="Q397" s="246"/>
      <c r="R397" s="246"/>
      <c r="S397" s="258"/>
    </row>
    <row r="398" spans="1:19" ht="16.5" customHeight="1" hidden="1">
      <c r="A398" s="405"/>
      <c r="B398" s="505"/>
      <c r="C398" s="437"/>
      <c r="D398" s="243"/>
      <c r="E398" s="257">
        <v>0</v>
      </c>
      <c r="F398" s="243">
        <v>0</v>
      </c>
      <c r="G398" s="243"/>
      <c r="H398" s="258">
        <v>0</v>
      </c>
      <c r="I398" s="243"/>
      <c r="J398" s="257"/>
      <c r="K398" s="243"/>
      <c r="L398" s="243"/>
      <c r="M398" s="243"/>
      <c r="N398" s="243"/>
      <c r="O398" s="243"/>
      <c r="P398" s="243"/>
      <c r="Q398" s="243"/>
      <c r="R398" s="243"/>
      <c r="S398" s="258"/>
    </row>
    <row r="399" spans="1:19" ht="16.5" customHeight="1" hidden="1" thickBot="1">
      <c r="A399" s="405"/>
      <c r="B399" s="451" t="s">
        <v>11</v>
      </c>
      <c r="C399" s="437"/>
      <c r="D399" s="243"/>
      <c r="E399" s="259"/>
      <c r="F399" s="244"/>
      <c r="G399" s="244">
        <v>0</v>
      </c>
      <c r="H399" s="260"/>
      <c r="I399" s="244"/>
      <c r="J399" s="257"/>
      <c r="K399" s="243"/>
      <c r="L399" s="243"/>
      <c r="M399" s="243"/>
      <c r="N399" s="243"/>
      <c r="O399" s="243"/>
      <c r="P399" s="243"/>
      <c r="Q399" s="243"/>
      <c r="R399" s="243"/>
      <c r="S399" s="258"/>
    </row>
    <row r="400" spans="1:19" ht="16.5" customHeight="1" hidden="1" thickBot="1">
      <c r="A400" s="406"/>
      <c r="B400" s="451"/>
      <c r="C400" s="437"/>
      <c r="D400" s="243"/>
      <c r="E400" s="243"/>
      <c r="F400" s="243"/>
      <c r="G400" s="243"/>
      <c r="H400" s="243"/>
      <c r="I400" s="243"/>
      <c r="J400" s="259"/>
      <c r="K400" s="244"/>
      <c r="L400" s="244"/>
      <c r="M400" s="244"/>
      <c r="N400" s="244"/>
      <c r="O400" s="244"/>
      <c r="P400" s="244"/>
      <c r="Q400" s="244"/>
      <c r="R400" s="244"/>
      <c r="S400" s="260"/>
    </row>
    <row r="401" spans="1:19" ht="16.5" customHeight="1" thickBot="1">
      <c r="A401" s="405"/>
      <c r="B401" s="458" t="s">
        <v>320</v>
      </c>
      <c r="C401" s="431"/>
      <c r="D401" s="246"/>
      <c r="E401" s="243"/>
      <c r="F401" s="243"/>
      <c r="G401" s="243"/>
      <c r="H401" s="243"/>
      <c r="I401" s="243"/>
      <c r="J401" s="247"/>
      <c r="K401" s="247"/>
      <c r="L401" s="247"/>
      <c r="M401" s="247"/>
      <c r="N401" s="247"/>
      <c r="O401" s="247"/>
      <c r="P401" s="247"/>
      <c r="Q401" s="247"/>
      <c r="R401" s="247"/>
      <c r="S401" s="247"/>
    </row>
    <row r="402" spans="1:19" ht="16.5" customHeight="1">
      <c r="A402" s="406"/>
      <c r="B402" s="496"/>
      <c r="C402" s="414"/>
      <c r="D402" s="392"/>
      <c r="E402" s="1284" t="s">
        <v>3</v>
      </c>
      <c r="F402" s="1285"/>
      <c r="G402" s="1285"/>
      <c r="H402" s="1286"/>
      <c r="I402" s="234"/>
      <c r="J402" s="1281"/>
      <c r="K402" s="1282"/>
      <c r="L402" s="1282"/>
      <c r="M402" s="1282"/>
      <c r="N402" s="1282"/>
      <c r="O402" s="1282"/>
      <c r="P402" s="1282"/>
      <c r="Q402" s="1282"/>
      <c r="R402" s="1282"/>
      <c r="S402" s="1283"/>
    </row>
    <row r="403" spans="1:19" ht="16.5" customHeight="1" thickBot="1">
      <c r="A403" s="404"/>
      <c r="B403" s="458"/>
      <c r="C403" s="468" t="s">
        <v>4</v>
      </c>
      <c r="D403" s="476"/>
      <c r="E403" s="489" t="s">
        <v>5</v>
      </c>
      <c r="F403" s="478" t="s">
        <v>6</v>
      </c>
      <c r="G403" s="478" t="s">
        <v>7</v>
      </c>
      <c r="H403" s="490" t="s">
        <v>8</v>
      </c>
      <c r="I403" s="236"/>
      <c r="J403" s="419"/>
      <c r="K403" s="448"/>
      <c r="L403" s="448"/>
      <c r="M403" s="448"/>
      <c r="N403" s="448"/>
      <c r="O403" s="448"/>
      <c r="P403" s="448"/>
      <c r="Q403" s="448"/>
      <c r="R403" s="448"/>
      <c r="S403" s="420"/>
    </row>
    <row r="404" spans="1:19" ht="16.5" customHeight="1" thickBot="1">
      <c r="A404" s="405"/>
      <c r="B404" s="505"/>
      <c r="C404" s="449">
        <v>750</v>
      </c>
      <c r="D404" s="483"/>
      <c r="E404" s="432">
        <v>8</v>
      </c>
      <c r="F404" s="433">
        <v>8</v>
      </c>
      <c r="G404" s="433">
        <v>9</v>
      </c>
      <c r="H404" s="422">
        <v>0</v>
      </c>
      <c r="I404" s="242"/>
      <c r="J404" s="455"/>
      <c r="K404" s="246"/>
      <c r="L404" s="246"/>
      <c r="M404" s="246"/>
      <c r="N404" s="246"/>
      <c r="O404" s="246"/>
      <c r="P404" s="246"/>
      <c r="Q404" s="246"/>
      <c r="R404" s="246"/>
      <c r="S404" s="424"/>
    </row>
    <row r="405" spans="1:19" ht="16.5" customHeight="1">
      <c r="A405" s="405"/>
      <c r="B405" s="461" t="s">
        <v>9</v>
      </c>
      <c r="C405" s="431"/>
      <c r="D405" s="246"/>
      <c r="E405" s="241">
        <f>SUM(E404)</f>
        <v>8</v>
      </c>
      <c r="F405" s="433">
        <f>SUM(F404)</f>
        <v>8</v>
      </c>
      <c r="G405" s="511">
        <f>SUM(G404)</f>
        <v>9</v>
      </c>
      <c r="H405" s="422">
        <v>0</v>
      </c>
      <c r="I405" s="243"/>
      <c r="J405" s="455"/>
      <c r="K405" s="246"/>
      <c r="L405" s="246"/>
      <c r="M405" s="246"/>
      <c r="N405" s="246"/>
      <c r="O405" s="246"/>
      <c r="P405" s="246"/>
      <c r="Q405" s="246"/>
      <c r="R405" s="246"/>
      <c r="S405" s="424"/>
    </row>
    <row r="406" spans="1:19" ht="16.5" customHeight="1" thickBot="1">
      <c r="A406" s="405"/>
      <c r="B406" s="451" t="s">
        <v>10</v>
      </c>
      <c r="C406" s="456"/>
      <c r="D406" s="246"/>
      <c r="E406" s="1097">
        <f>E407-E405</f>
        <v>15</v>
      </c>
      <c r="F406" s="275">
        <f>F407-F405</f>
        <v>15</v>
      </c>
      <c r="G406" s="240">
        <f>G407-G405</f>
        <v>14</v>
      </c>
      <c r="H406" s="430"/>
      <c r="I406" s="243"/>
      <c r="J406" s="455"/>
      <c r="K406" s="246"/>
      <c r="L406" s="246"/>
      <c r="M406" s="246"/>
      <c r="N406" s="246"/>
      <c r="O406" s="246"/>
      <c r="P406" s="246"/>
      <c r="Q406" s="246"/>
      <c r="R406" s="512"/>
      <c r="S406" s="457"/>
    </row>
    <row r="407" spans="1:19" ht="16.5" customHeight="1" thickBot="1">
      <c r="A407" s="405"/>
      <c r="B407" s="451" t="s">
        <v>11</v>
      </c>
      <c r="C407" s="456"/>
      <c r="D407" s="246"/>
      <c r="E407" s="259">
        <v>23</v>
      </c>
      <c r="F407" s="435">
        <v>23</v>
      </c>
      <c r="G407" s="244">
        <v>23</v>
      </c>
      <c r="H407" s="260"/>
      <c r="I407" s="244"/>
      <c r="J407" s="257"/>
      <c r="K407" s="246"/>
      <c r="L407" s="246"/>
      <c r="M407" s="246"/>
      <c r="N407" s="246"/>
      <c r="O407" s="246"/>
      <c r="P407" s="246"/>
      <c r="Q407" s="243"/>
      <c r="R407" s="243"/>
      <c r="S407" s="258"/>
    </row>
    <row r="408" spans="1:19" ht="16.5" customHeight="1" thickBot="1">
      <c r="A408" s="405"/>
      <c r="B408" s="496"/>
      <c r="C408" s="431"/>
      <c r="D408" s="246"/>
      <c r="E408" s="243"/>
      <c r="F408" s="243"/>
      <c r="G408" s="243"/>
      <c r="H408" s="243"/>
      <c r="I408" s="243"/>
      <c r="J408" s="459"/>
      <c r="K408" s="371"/>
      <c r="L408" s="371"/>
      <c r="M408" s="371"/>
      <c r="N408" s="371"/>
      <c r="O408" s="371"/>
      <c r="P408" s="442"/>
      <c r="Q408" s="371"/>
      <c r="R408" s="442"/>
      <c r="S408" s="443"/>
    </row>
    <row r="409" spans="1:19" ht="16.5" customHeight="1" hidden="1">
      <c r="A409" s="405"/>
      <c r="B409" s="496"/>
      <c r="C409" s="496"/>
      <c r="D409" s="496"/>
      <c r="E409" s="496"/>
      <c r="F409" s="496"/>
      <c r="G409" s="496"/>
      <c r="H409" s="496"/>
      <c r="I409" s="496"/>
      <c r="J409" s="246"/>
      <c r="K409" s="496"/>
      <c r="L409" s="496"/>
      <c r="M409" s="496"/>
      <c r="N409" s="496"/>
      <c r="O409" s="496"/>
      <c r="P409" s="496"/>
      <c r="Q409" s="496"/>
      <c r="R409" s="209"/>
      <c r="S409" s="496"/>
    </row>
    <row r="410" spans="1:19" ht="16.5" customHeight="1" hidden="1">
      <c r="A410" s="405"/>
      <c r="B410" s="461"/>
      <c r="C410" s="431"/>
      <c r="D410" s="246"/>
      <c r="E410" s="243"/>
      <c r="F410" s="243"/>
      <c r="G410" s="243"/>
      <c r="H410" s="243"/>
      <c r="I410" s="243"/>
      <c r="J410" s="246"/>
      <c r="K410" s="246"/>
      <c r="L410" s="246"/>
      <c r="M410" s="246"/>
      <c r="N410" s="246"/>
      <c r="O410" s="246"/>
      <c r="P410" s="246"/>
      <c r="Q410" s="246"/>
      <c r="R410" s="245"/>
      <c r="S410" s="245"/>
    </row>
    <row r="411" spans="1:19" ht="16.5" customHeight="1" thickBot="1">
      <c r="A411" s="405"/>
      <c r="B411" s="461" t="s">
        <v>321</v>
      </c>
      <c r="C411" s="431"/>
      <c r="D411" s="246"/>
      <c r="E411" s="243"/>
      <c r="F411" s="243"/>
      <c r="G411" s="243"/>
      <c r="H411" s="243"/>
      <c r="I411" s="243"/>
      <c r="J411" s="221"/>
      <c r="K411" s="247"/>
      <c r="L411" s="247"/>
      <c r="M411" s="247"/>
      <c r="N411" s="247"/>
      <c r="O411" s="247"/>
      <c r="P411" s="247"/>
      <c r="Q411" s="247"/>
      <c r="R411" s="247"/>
      <c r="S411" s="266"/>
    </row>
    <row r="412" spans="1:19" ht="16.5" customHeight="1" thickBot="1">
      <c r="A412" s="406"/>
      <c r="B412" s="496"/>
      <c r="C412" s="464"/>
      <c r="D412" s="464"/>
      <c r="E412" s="1278" t="s">
        <v>147</v>
      </c>
      <c r="F412" s="1279"/>
      <c r="G412" s="1279"/>
      <c r="H412" s="1280"/>
      <c r="I412" s="234"/>
      <c r="J412" s="1281"/>
      <c r="K412" s="1282"/>
      <c r="L412" s="1282"/>
      <c r="M412" s="1282"/>
      <c r="N412" s="1282"/>
      <c r="O412" s="1282"/>
      <c r="P412" s="1282"/>
      <c r="Q412" s="1282"/>
      <c r="R412" s="1282"/>
      <c r="S412" s="1283"/>
    </row>
    <row r="413" spans="1:19" ht="16.5" customHeight="1" thickBot="1">
      <c r="A413" s="404"/>
      <c r="B413" s="458"/>
      <c r="C413" s="451"/>
      <c r="D413" s="264"/>
      <c r="E413" s="416" t="s">
        <v>5</v>
      </c>
      <c r="F413" s="417" t="s">
        <v>13</v>
      </c>
      <c r="G413" s="417" t="s">
        <v>7</v>
      </c>
      <c r="H413" s="509" t="s">
        <v>8</v>
      </c>
      <c r="I413" s="237" t="s">
        <v>125</v>
      </c>
      <c r="J413" s="419"/>
      <c r="K413" s="448"/>
      <c r="L413" s="448"/>
      <c r="M413" s="448"/>
      <c r="N413" s="448"/>
      <c r="O413" s="448"/>
      <c r="P413" s="448"/>
      <c r="Q413" s="448"/>
      <c r="R413" s="448"/>
      <c r="S413" s="420"/>
    </row>
    <row r="414" spans="1:19" ht="16.5" customHeight="1">
      <c r="A414" s="405"/>
      <c r="B414" s="461" t="s">
        <v>9</v>
      </c>
      <c r="C414" s="496"/>
      <c r="D414" s="246"/>
      <c r="E414" s="241">
        <f>E384+E405</f>
        <v>41</v>
      </c>
      <c r="F414" s="433">
        <f>F384+F405</f>
        <v>44</v>
      </c>
      <c r="G414" s="433">
        <f>G384+G405</f>
        <v>45</v>
      </c>
      <c r="H414" s="511">
        <f>H384+H405</f>
        <v>5</v>
      </c>
      <c r="I414" s="242"/>
      <c r="J414" s="257"/>
      <c r="K414" s="243"/>
      <c r="L414" s="243"/>
      <c r="M414" s="243"/>
      <c r="N414" s="243"/>
      <c r="O414" s="243"/>
      <c r="P414" s="243"/>
      <c r="Q414" s="243"/>
      <c r="R414" s="243"/>
      <c r="S414" s="258"/>
    </row>
    <row r="415" spans="1:19" ht="16.5" customHeight="1" thickBot="1">
      <c r="A415" s="405"/>
      <c r="B415" s="451" t="s">
        <v>10</v>
      </c>
      <c r="C415" s="456"/>
      <c r="D415" s="246"/>
      <c r="E415" s="1097">
        <f>E416-E414</f>
        <v>151</v>
      </c>
      <c r="F415" s="275">
        <f>F416-F414</f>
        <v>148</v>
      </c>
      <c r="G415" s="240">
        <f>G416-G414</f>
        <v>147</v>
      </c>
      <c r="H415" s="430"/>
      <c r="I415" s="238"/>
      <c r="J415" s="257"/>
      <c r="K415" s="246"/>
      <c r="L415" s="246"/>
      <c r="M415" s="246"/>
      <c r="N415" s="246"/>
      <c r="O415" s="246"/>
      <c r="P415" s="512"/>
      <c r="Q415" s="246"/>
      <c r="R415" s="512"/>
      <c r="S415" s="457"/>
    </row>
    <row r="416" spans="1:19" ht="16.5" customHeight="1" thickBot="1">
      <c r="A416" s="405"/>
      <c r="B416" s="451" t="s">
        <v>11</v>
      </c>
      <c r="C416" s="456"/>
      <c r="D416" s="246"/>
      <c r="E416" s="259">
        <f>E386+E407</f>
        <v>192</v>
      </c>
      <c r="F416" s="435">
        <f>F386+F407</f>
        <v>192</v>
      </c>
      <c r="G416" s="244">
        <f>G386+G407</f>
        <v>192</v>
      </c>
      <c r="H416" s="260"/>
      <c r="I416" s="244"/>
      <c r="J416" s="257"/>
      <c r="K416" s="246"/>
      <c r="L416" s="246"/>
      <c r="M416" s="246"/>
      <c r="N416" s="246"/>
      <c r="O416" s="246"/>
      <c r="P416" s="243"/>
      <c r="Q416" s="243"/>
      <c r="R416" s="243"/>
      <c r="S416" s="258"/>
    </row>
    <row r="417" spans="1:19" ht="16.5" customHeight="1" thickBot="1">
      <c r="A417" s="404"/>
      <c r="B417" s="458" t="s">
        <v>26</v>
      </c>
      <c r="C417" s="504"/>
      <c r="D417" s="262"/>
      <c r="E417" s="232"/>
      <c r="F417" s="232"/>
      <c r="G417" s="178"/>
      <c r="H417" s="178"/>
      <c r="I417" s="178"/>
      <c r="J417" s="488"/>
      <c r="K417" s="440"/>
      <c r="L417" s="440"/>
      <c r="M417" s="440"/>
      <c r="N417" s="440"/>
      <c r="O417" s="440"/>
      <c r="P417" s="440"/>
      <c r="Q417" s="440"/>
      <c r="R417" s="440"/>
      <c r="S417" s="460"/>
    </row>
    <row r="418" spans="1:19" ht="16.5" customHeight="1">
      <c r="A418" s="404"/>
      <c r="B418" s="458"/>
      <c r="C418" s="504"/>
      <c r="D418" s="262"/>
      <c r="E418" s="232"/>
      <c r="F418" s="232"/>
      <c r="G418" s="178"/>
      <c r="H418" s="178"/>
      <c r="I418" s="178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</row>
    <row r="419" spans="1:19" ht="16.5" customHeight="1">
      <c r="A419" s="404"/>
      <c r="B419" s="510" t="s">
        <v>364</v>
      </c>
      <c r="C419" s="504"/>
      <c r="D419" s="262"/>
      <c r="E419" s="232"/>
      <c r="F419" s="232"/>
      <c r="G419" s="178"/>
      <c r="H419" s="178"/>
      <c r="I419" s="178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</row>
    <row r="420" spans="1:19" ht="16.5" customHeight="1">
      <c r="A420" s="404"/>
      <c r="B420" s="510" t="s">
        <v>353</v>
      </c>
      <c r="C420" s="504"/>
      <c r="D420" s="262"/>
      <c r="E420" s="232"/>
      <c r="F420" s="232"/>
      <c r="G420" s="178"/>
      <c r="H420" s="178"/>
      <c r="I420" s="178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</row>
    <row r="421" spans="1:19" ht="16.5" customHeight="1">
      <c r="A421" s="404"/>
      <c r="B421" s="510" t="s">
        <v>363</v>
      </c>
      <c r="C421" s="504"/>
      <c r="D421" s="262"/>
      <c r="E421" s="232"/>
      <c r="F421" s="232"/>
      <c r="G421" s="178"/>
      <c r="H421" s="178"/>
      <c r="I421" s="178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</row>
    <row r="422" spans="1:19" ht="16.5" customHeight="1">
      <c r="A422" s="404"/>
      <c r="B422" s="510" t="s">
        <v>365</v>
      </c>
      <c r="C422" s="504"/>
      <c r="D422" s="262"/>
      <c r="E422" s="232"/>
      <c r="F422" s="232"/>
      <c r="G422" s="178"/>
      <c r="H422" s="178"/>
      <c r="I422" s="178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</row>
    <row r="423" spans="1:19" ht="16.5" customHeight="1">
      <c r="A423" s="405"/>
      <c r="B423" s="408" t="s">
        <v>0</v>
      </c>
      <c r="C423" s="409"/>
      <c r="D423" s="232"/>
      <c r="E423" s="232"/>
      <c r="F423" s="232"/>
      <c r="G423" s="232"/>
      <c r="H423" s="232"/>
      <c r="I423" s="232"/>
      <c r="J423" s="232"/>
      <c r="K423" s="232"/>
      <c r="L423" s="232"/>
      <c r="M423" s="232"/>
      <c r="N423" s="232"/>
      <c r="O423" s="232"/>
      <c r="P423" s="232"/>
      <c r="Q423" s="232"/>
      <c r="R423" s="232"/>
      <c r="S423" s="232"/>
    </row>
    <row r="424" spans="1:19" ht="16.5" customHeight="1">
      <c r="A424" s="405"/>
      <c r="B424" s="408" t="s">
        <v>198</v>
      </c>
      <c r="C424" s="409"/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</row>
    <row r="425" spans="1:19" ht="16.5" customHeight="1">
      <c r="A425" s="405"/>
      <c r="B425" s="410"/>
      <c r="C425" s="41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</row>
    <row r="426" spans="1:19" ht="16.5" customHeight="1">
      <c r="A426" s="398"/>
      <c r="B426" s="408" t="s">
        <v>221</v>
      </c>
      <c r="C426" s="411"/>
      <c r="D426" s="221"/>
      <c r="E426" s="221"/>
      <c r="F426" s="221"/>
      <c r="G426" s="221"/>
      <c r="H426" s="221"/>
      <c r="I426" s="221"/>
      <c r="J426" s="221"/>
      <c r="K426" s="233"/>
      <c r="L426" s="233"/>
      <c r="M426" s="233"/>
      <c r="N426" s="233"/>
      <c r="O426" s="233"/>
      <c r="P426" s="233"/>
      <c r="Q426" s="233"/>
      <c r="R426" s="233"/>
      <c r="S426" s="233"/>
    </row>
    <row r="427" spans="1:19" ht="16.5" customHeight="1">
      <c r="A427" s="398"/>
      <c r="B427" s="410"/>
      <c r="C427" s="411"/>
      <c r="D427" s="221"/>
      <c r="E427" s="221"/>
      <c r="F427" s="221"/>
      <c r="G427" s="221"/>
      <c r="H427" s="221"/>
      <c r="I427" s="221"/>
      <c r="J427" s="263"/>
      <c r="K427" s="263"/>
      <c r="L427" s="263"/>
      <c r="M427" s="263"/>
      <c r="N427" s="263"/>
      <c r="O427" s="263"/>
      <c r="P427" s="263"/>
      <c r="Q427" s="263"/>
      <c r="R427" s="263"/>
      <c r="S427" s="263"/>
    </row>
    <row r="428" spans="1:19" ht="16.5" customHeight="1" thickBot="1">
      <c r="A428" s="398"/>
      <c r="B428" s="408" t="s">
        <v>2</v>
      </c>
      <c r="C428" s="411"/>
      <c r="D428" s="221"/>
      <c r="E428" s="221"/>
      <c r="F428" s="221"/>
      <c r="G428" s="221"/>
      <c r="H428" s="221"/>
      <c r="I428" s="221"/>
      <c r="J428" s="221"/>
      <c r="K428" s="221"/>
      <c r="L428" s="221"/>
      <c r="M428" s="221"/>
      <c r="N428" s="221"/>
      <c r="O428" s="221"/>
      <c r="P428" s="221"/>
      <c r="Q428" s="221"/>
      <c r="R428" s="221"/>
      <c r="S428" s="221"/>
    </row>
    <row r="429" spans="1:19" ht="16.5" customHeight="1" thickBot="1">
      <c r="A429" s="398"/>
      <c r="B429" s="410"/>
      <c r="C429" s="414"/>
      <c r="D429" s="392"/>
      <c r="E429" s="1290" t="s">
        <v>3</v>
      </c>
      <c r="F429" s="1291"/>
      <c r="G429" s="1291"/>
      <c r="H429" s="1292"/>
      <c r="I429" s="234"/>
      <c r="J429" s="1281"/>
      <c r="K429" s="1282"/>
      <c r="L429" s="1282"/>
      <c r="M429" s="1282"/>
      <c r="N429" s="1282"/>
      <c r="O429" s="1282"/>
      <c r="P429" s="1282"/>
      <c r="Q429" s="1282"/>
      <c r="R429" s="1282"/>
      <c r="S429" s="1283"/>
    </row>
    <row r="430" spans="1:19" ht="16.5" customHeight="1" thickBot="1">
      <c r="A430" s="398"/>
      <c r="B430" s="408"/>
      <c r="C430" s="501" t="s">
        <v>4</v>
      </c>
      <c r="D430" s="389"/>
      <c r="E430" s="489" t="s">
        <v>5</v>
      </c>
      <c r="F430" s="478" t="s">
        <v>6</v>
      </c>
      <c r="G430" s="478" t="s">
        <v>7</v>
      </c>
      <c r="H430" s="490" t="s">
        <v>8</v>
      </c>
      <c r="I430" s="236"/>
      <c r="J430" s="419"/>
      <c r="K430" s="448"/>
      <c r="L430" s="448"/>
      <c r="M430" s="448"/>
      <c r="N430" s="448"/>
      <c r="O430" s="448"/>
      <c r="P430" s="448"/>
      <c r="Q430" s="448"/>
      <c r="R430" s="448"/>
      <c r="S430" s="420"/>
    </row>
    <row r="431" spans="1:19" ht="16.5" customHeight="1">
      <c r="A431" s="398"/>
      <c r="B431" s="410"/>
      <c r="C431" s="306" t="s">
        <v>375</v>
      </c>
      <c r="D431" s="687" t="s">
        <v>203</v>
      </c>
      <c r="E431" s="423">
        <v>13</v>
      </c>
      <c r="F431" s="270">
        <v>14</v>
      </c>
      <c r="G431" s="270">
        <v>14</v>
      </c>
      <c r="H431" s="422">
        <v>2</v>
      </c>
      <c r="I431" s="249"/>
      <c r="J431" s="455"/>
      <c r="K431" s="246"/>
      <c r="L431" s="246"/>
      <c r="M431" s="246"/>
      <c r="N431" s="246"/>
      <c r="O431" s="246"/>
      <c r="P431" s="246"/>
      <c r="Q431" s="246"/>
      <c r="R431" s="246"/>
      <c r="S431" s="424"/>
    </row>
    <row r="432" spans="1:19" ht="16.5" customHeight="1">
      <c r="A432" s="398"/>
      <c r="B432" s="410"/>
      <c r="C432" s="314" t="s">
        <v>376</v>
      </c>
      <c r="D432" s="687" t="s">
        <v>203</v>
      </c>
      <c r="E432" s="423">
        <v>7</v>
      </c>
      <c r="F432" s="270">
        <v>10</v>
      </c>
      <c r="G432" s="270">
        <v>9</v>
      </c>
      <c r="H432" s="273">
        <v>2</v>
      </c>
      <c r="I432" s="238"/>
      <c r="J432" s="257"/>
      <c r="K432" s="243"/>
      <c r="L432" s="243"/>
      <c r="M432" s="243"/>
      <c r="N432" s="243"/>
      <c r="O432" s="243"/>
      <c r="P432" s="243"/>
      <c r="Q432" s="243"/>
      <c r="R432" s="243"/>
      <c r="S432" s="258"/>
    </row>
    <row r="433" spans="1:19" ht="16.5" customHeight="1">
      <c r="A433" s="398"/>
      <c r="B433" s="410"/>
      <c r="C433" s="314" t="s">
        <v>239</v>
      </c>
      <c r="D433" s="687"/>
      <c r="E433" s="423">
        <v>10</v>
      </c>
      <c r="F433" s="270">
        <v>10</v>
      </c>
      <c r="G433" s="270">
        <v>10</v>
      </c>
      <c r="H433" s="273"/>
      <c r="I433" s="238"/>
      <c r="J433" s="257"/>
      <c r="K433" s="243"/>
      <c r="L433" s="243"/>
      <c r="M433" s="243"/>
      <c r="N433" s="243"/>
      <c r="O433" s="243"/>
      <c r="P433" s="243"/>
      <c r="Q433" s="243"/>
      <c r="R433" s="243"/>
      <c r="S433" s="258"/>
    </row>
    <row r="434" spans="1:19" ht="16.5" customHeight="1" hidden="1">
      <c r="A434" s="398"/>
      <c r="B434" s="410"/>
      <c r="C434" s="314">
        <v>170</v>
      </c>
      <c r="D434" s="687"/>
      <c r="E434" s="423"/>
      <c r="F434" s="270"/>
      <c r="G434" s="270"/>
      <c r="H434" s="273"/>
      <c r="I434" s="238"/>
      <c r="J434" s="257"/>
      <c r="K434" s="243"/>
      <c r="L434" s="243"/>
      <c r="M434" s="243"/>
      <c r="N434" s="243"/>
      <c r="O434" s="243"/>
      <c r="P434" s="243"/>
      <c r="Q434" s="243"/>
      <c r="R434" s="243"/>
      <c r="S434" s="258"/>
    </row>
    <row r="435" spans="1:19" ht="16.5" customHeight="1" hidden="1">
      <c r="A435" s="398"/>
      <c r="B435" s="410"/>
      <c r="C435" s="314">
        <v>176</v>
      </c>
      <c r="D435" s="687"/>
      <c r="E435" s="423"/>
      <c r="F435" s="270"/>
      <c r="G435" s="270"/>
      <c r="H435" s="273"/>
      <c r="I435" s="238"/>
      <c r="J435" s="257"/>
      <c r="K435" s="243"/>
      <c r="L435" s="243"/>
      <c r="M435" s="243"/>
      <c r="N435" s="243"/>
      <c r="O435" s="243"/>
      <c r="P435" s="243"/>
      <c r="Q435" s="243"/>
      <c r="R435" s="243"/>
      <c r="S435" s="258"/>
    </row>
    <row r="436" spans="1:19" ht="16.5" customHeight="1" hidden="1">
      <c r="A436" s="398"/>
      <c r="B436" s="410"/>
      <c r="C436" s="317" t="s">
        <v>283</v>
      </c>
      <c r="D436" s="352"/>
      <c r="E436" s="423"/>
      <c r="F436" s="270"/>
      <c r="G436" s="270"/>
      <c r="H436" s="273"/>
      <c r="I436" s="238"/>
      <c r="J436" s="257"/>
      <c r="K436" s="243"/>
      <c r="L436" s="243"/>
      <c r="M436" s="243"/>
      <c r="N436" s="243"/>
      <c r="O436" s="243"/>
      <c r="P436" s="243"/>
      <c r="Q436" s="243"/>
      <c r="R436" s="243"/>
      <c r="S436" s="258"/>
    </row>
    <row r="437" spans="1:19" ht="16.5" customHeight="1" hidden="1">
      <c r="A437" s="398"/>
      <c r="B437" s="410"/>
      <c r="C437" s="317" t="s">
        <v>240</v>
      </c>
      <c r="D437" s="352"/>
      <c r="F437" s="270"/>
      <c r="G437" s="270"/>
      <c r="H437" s="273"/>
      <c r="I437" s="238"/>
      <c r="J437" s="257"/>
      <c r="K437" s="243"/>
      <c r="L437" s="243"/>
      <c r="M437" s="243"/>
      <c r="N437" s="243"/>
      <c r="O437" s="243"/>
      <c r="P437" s="243"/>
      <c r="Q437" s="243"/>
      <c r="R437" s="243"/>
      <c r="S437" s="258"/>
    </row>
    <row r="438" spans="1:19" ht="16.5" customHeight="1">
      <c r="A438" s="398"/>
      <c r="B438" s="410"/>
      <c r="C438" s="317" t="s">
        <v>373</v>
      </c>
      <c r="D438" s="352"/>
      <c r="E438" s="423">
        <v>6</v>
      </c>
      <c r="F438" s="270">
        <v>8</v>
      </c>
      <c r="G438" s="270">
        <v>8</v>
      </c>
      <c r="H438" s="273"/>
      <c r="I438" s="238"/>
      <c r="J438" s="257"/>
      <c r="K438" s="243"/>
      <c r="L438" s="243"/>
      <c r="M438" s="243"/>
      <c r="N438" s="243"/>
      <c r="O438" s="243"/>
      <c r="P438" s="243"/>
      <c r="Q438" s="243"/>
      <c r="R438" s="243"/>
      <c r="S438" s="258"/>
    </row>
    <row r="439" spans="1:19" ht="16.5" customHeight="1">
      <c r="A439" s="398"/>
      <c r="B439" s="410"/>
      <c r="C439" s="317" t="s">
        <v>374</v>
      </c>
      <c r="D439" s="352"/>
      <c r="E439" s="423">
        <v>5</v>
      </c>
      <c r="F439" s="270">
        <v>5</v>
      </c>
      <c r="G439" s="270">
        <v>5</v>
      </c>
      <c r="H439" s="273"/>
      <c r="I439" s="238"/>
      <c r="J439" s="257"/>
      <c r="K439" s="243"/>
      <c r="L439" s="243"/>
      <c r="M439" s="243"/>
      <c r="N439" s="243"/>
      <c r="O439" s="243"/>
      <c r="P439" s="243"/>
      <c r="Q439" s="243"/>
      <c r="R439" s="243"/>
      <c r="S439" s="258"/>
    </row>
    <row r="440" spans="1:19" ht="16.5" customHeight="1">
      <c r="A440" s="398"/>
      <c r="B440" s="410"/>
      <c r="C440" s="317">
        <v>268</v>
      </c>
      <c r="D440" s="352"/>
      <c r="E440" s="423">
        <v>3</v>
      </c>
      <c r="F440" s="270">
        <v>3</v>
      </c>
      <c r="G440" s="270">
        <v>3</v>
      </c>
      <c r="H440" s="273"/>
      <c r="I440" s="238"/>
      <c r="J440" s="257"/>
      <c r="K440" s="243"/>
      <c r="L440" s="243"/>
      <c r="M440" s="243"/>
      <c r="N440" s="243"/>
      <c r="O440" s="243"/>
      <c r="P440" s="243"/>
      <c r="Q440" s="243"/>
      <c r="R440" s="243"/>
      <c r="S440" s="258"/>
    </row>
    <row r="441" spans="1:19" ht="16.5" customHeight="1">
      <c r="A441" s="398"/>
      <c r="B441" s="410"/>
      <c r="C441" s="317">
        <v>484</v>
      </c>
      <c r="D441" s="352"/>
      <c r="E441" s="423">
        <v>5</v>
      </c>
      <c r="F441" s="270">
        <v>7</v>
      </c>
      <c r="G441" s="270">
        <v>9</v>
      </c>
      <c r="H441" s="273"/>
      <c r="I441" s="238"/>
      <c r="J441" s="257"/>
      <c r="K441" s="243"/>
      <c r="L441" s="243"/>
      <c r="M441" s="243"/>
      <c r="N441" s="243"/>
      <c r="O441" s="243"/>
      <c r="P441" s="243"/>
      <c r="Q441" s="243"/>
      <c r="R441" s="243"/>
      <c r="S441" s="258"/>
    </row>
    <row r="442" spans="1:19" ht="16.5" customHeight="1" hidden="1">
      <c r="A442" s="398"/>
      <c r="B442" s="410"/>
      <c r="C442" s="317">
        <v>485</v>
      </c>
      <c r="D442" s="352"/>
      <c r="E442" s="423"/>
      <c r="F442" s="270"/>
      <c r="G442" s="270"/>
      <c r="H442" s="273"/>
      <c r="I442" s="238"/>
      <c r="J442" s="257"/>
      <c r="K442" s="243"/>
      <c r="L442" s="243"/>
      <c r="M442" s="243"/>
      <c r="N442" s="243"/>
      <c r="O442" s="243"/>
      <c r="P442" s="243"/>
      <c r="Q442" s="243"/>
      <c r="R442" s="243"/>
      <c r="S442" s="258"/>
    </row>
    <row r="443" spans="1:19" ht="16.5" customHeight="1">
      <c r="A443" s="398"/>
      <c r="B443" s="410"/>
      <c r="C443" s="317" t="s">
        <v>241</v>
      </c>
      <c r="D443" s="352"/>
      <c r="E443" s="423">
        <v>4</v>
      </c>
      <c r="F443" s="270">
        <v>4</v>
      </c>
      <c r="G443" s="270">
        <v>4</v>
      </c>
      <c r="H443" s="273"/>
      <c r="I443" s="238"/>
      <c r="J443" s="257"/>
      <c r="K443" s="243"/>
      <c r="L443" s="243"/>
      <c r="M443" s="243"/>
      <c r="N443" s="243"/>
      <c r="O443" s="243"/>
      <c r="P443" s="243"/>
      <c r="Q443" s="243"/>
      <c r="R443" s="243"/>
      <c r="S443" s="258"/>
    </row>
    <row r="444" spans="1:19" ht="16.5" customHeight="1" hidden="1">
      <c r="A444" s="398"/>
      <c r="B444" s="410"/>
      <c r="C444" s="317">
        <v>489</v>
      </c>
      <c r="D444" s="352"/>
      <c r="E444" s="423"/>
      <c r="F444" s="270"/>
      <c r="G444" s="270"/>
      <c r="H444" s="273"/>
      <c r="I444" s="238"/>
      <c r="J444" s="257"/>
      <c r="K444" s="243"/>
      <c r="L444" s="243"/>
      <c r="M444" s="243"/>
      <c r="N444" s="243"/>
      <c r="O444" s="243"/>
      <c r="P444" s="243"/>
      <c r="Q444" s="243"/>
      <c r="R444" s="243"/>
      <c r="S444" s="258"/>
    </row>
    <row r="445" spans="1:19" ht="16.5" customHeight="1">
      <c r="A445" s="398"/>
      <c r="B445" s="410"/>
      <c r="C445" s="317">
        <v>490</v>
      </c>
      <c r="D445" s="352"/>
      <c r="E445" s="423">
        <v>2</v>
      </c>
      <c r="F445" s="270">
        <v>2</v>
      </c>
      <c r="G445" s="270">
        <v>2</v>
      </c>
      <c r="H445" s="273"/>
      <c r="I445" s="238"/>
      <c r="J445" s="257"/>
      <c r="K445" s="243"/>
      <c r="L445" s="243"/>
      <c r="M445" s="243"/>
      <c r="N445" s="243"/>
      <c r="O445" s="243"/>
      <c r="P445" s="243"/>
      <c r="Q445" s="243"/>
      <c r="R445" s="243"/>
      <c r="S445" s="258"/>
    </row>
    <row r="446" spans="1:19" ht="16.5" customHeight="1">
      <c r="A446" s="398"/>
      <c r="B446" s="410"/>
      <c r="C446" s="317">
        <v>684</v>
      </c>
      <c r="D446" s="352"/>
      <c r="E446" s="423">
        <v>2</v>
      </c>
      <c r="F446" s="270">
        <v>3</v>
      </c>
      <c r="G446" s="270">
        <v>2</v>
      </c>
      <c r="H446" s="273"/>
      <c r="I446" s="238"/>
      <c r="J446" s="257"/>
      <c r="K446" s="243"/>
      <c r="L446" s="243"/>
      <c r="M446" s="243"/>
      <c r="N446" s="243"/>
      <c r="O446" s="243"/>
      <c r="P446" s="243"/>
      <c r="Q446" s="243"/>
      <c r="R446" s="243"/>
      <c r="S446" s="258"/>
    </row>
    <row r="447" spans="1:19" ht="16.5" customHeight="1">
      <c r="A447" s="398"/>
      <c r="B447" s="410"/>
      <c r="C447" s="317">
        <v>687</v>
      </c>
      <c r="D447" s="352"/>
      <c r="E447" s="423">
        <v>2</v>
      </c>
      <c r="F447" s="270">
        <v>3</v>
      </c>
      <c r="G447" s="270">
        <v>3</v>
      </c>
      <c r="H447" s="273"/>
      <c r="I447" s="238"/>
      <c r="J447" s="257"/>
      <c r="K447" s="243"/>
      <c r="L447" s="243"/>
      <c r="M447" s="243"/>
      <c r="N447" s="243"/>
      <c r="O447" s="243"/>
      <c r="P447" s="243"/>
      <c r="Q447" s="243"/>
      <c r="R447" s="243"/>
      <c r="S447" s="258"/>
    </row>
    <row r="448" spans="1:19" ht="16.5" customHeight="1" hidden="1">
      <c r="A448" s="398"/>
      <c r="B448" s="410"/>
      <c r="C448" s="471"/>
      <c r="D448" s="481"/>
      <c r="E448" s="423"/>
      <c r="F448" s="270"/>
      <c r="G448" s="270"/>
      <c r="H448" s="485"/>
      <c r="I448" s="238"/>
      <c r="J448" s="257"/>
      <c r="K448" s="243"/>
      <c r="L448" s="243"/>
      <c r="M448" s="243"/>
      <c r="N448" s="243"/>
      <c r="O448" s="243"/>
      <c r="P448" s="243"/>
      <c r="Q448" s="243"/>
      <c r="R448" s="243"/>
      <c r="S448" s="258"/>
    </row>
    <row r="449" spans="1:19" ht="16.5" customHeight="1" hidden="1">
      <c r="A449" s="398"/>
      <c r="B449" s="410"/>
      <c r="C449" s="471"/>
      <c r="D449" s="481"/>
      <c r="E449" s="423"/>
      <c r="F449" s="270"/>
      <c r="G449" s="270"/>
      <c r="H449" s="485"/>
      <c r="I449" s="238"/>
      <c r="J449" s="257"/>
      <c r="K449" s="243"/>
      <c r="L449" s="243"/>
      <c r="M449" s="243"/>
      <c r="N449" s="243"/>
      <c r="O449" s="243"/>
      <c r="P449" s="243"/>
      <c r="Q449" s="243"/>
      <c r="R449" s="243"/>
      <c r="S449" s="258"/>
    </row>
    <row r="450" spans="1:19" ht="16.5" customHeight="1" hidden="1">
      <c r="A450" s="398"/>
      <c r="B450" s="410"/>
      <c r="C450" s="471"/>
      <c r="D450" s="481"/>
      <c r="E450" s="423"/>
      <c r="F450" s="270"/>
      <c r="G450" s="270"/>
      <c r="H450" s="485"/>
      <c r="I450" s="238"/>
      <c r="J450" s="257"/>
      <c r="K450" s="243"/>
      <c r="L450" s="243"/>
      <c r="M450" s="243"/>
      <c r="N450" s="243"/>
      <c r="O450" s="243"/>
      <c r="P450" s="243"/>
      <c r="Q450" s="243"/>
      <c r="R450" s="243"/>
      <c r="S450" s="258"/>
    </row>
    <row r="451" spans="1:19" ht="16.5" customHeight="1" hidden="1">
      <c r="A451" s="398"/>
      <c r="B451" s="410"/>
      <c r="C451" s="471"/>
      <c r="D451" s="481"/>
      <c r="E451" s="423"/>
      <c r="F451" s="270"/>
      <c r="G451" s="270"/>
      <c r="H451" s="485"/>
      <c r="I451" s="238"/>
      <c r="J451" s="257"/>
      <c r="K451" s="243"/>
      <c r="L451" s="243"/>
      <c r="M451" s="243"/>
      <c r="N451" s="243"/>
      <c r="O451" s="243"/>
      <c r="P451" s="243"/>
      <c r="Q451" s="243"/>
      <c r="R451" s="243"/>
      <c r="S451" s="258"/>
    </row>
    <row r="452" spans="1:19" ht="16.5" customHeight="1" hidden="1">
      <c r="A452" s="398"/>
      <c r="B452" s="410"/>
      <c r="C452" s="471"/>
      <c r="D452" s="481"/>
      <c r="E452" s="423"/>
      <c r="F452" s="270"/>
      <c r="G452" s="270"/>
      <c r="H452" s="485"/>
      <c r="I452" s="238"/>
      <c r="J452" s="257"/>
      <c r="K452" s="243"/>
      <c r="L452" s="243"/>
      <c r="M452" s="243"/>
      <c r="N452" s="243"/>
      <c r="O452" s="243"/>
      <c r="P452" s="243"/>
      <c r="Q452" s="243"/>
      <c r="R452" s="243"/>
      <c r="S452" s="258"/>
    </row>
    <row r="453" spans="1:19" ht="16.5" customHeight="1" hidden="1">
      <c r="A453" s="398"/>
      <c r="B453" s="410"/>
      <c r="C453" s="471"/>
      <c r="D453" s="481"/>
      <c r="E453" s="423"/>
      <c r="F453" s="270"/>
      <c r="G453" s="270"/>
      <c r="H453" s="485"/>
      <c r="I453" s="239"/>
      <c r="J453" s="257"/>
      <c r="K453" s="243"/>
      <c r="L453" s="243"/>
      <c r="M453" s="243"/>
      <c r="N453" s="243"/>
      <c r="O453" s="243"/>
      <c r="P453" s="243"/>
      <c r="Q453" s="243"/>
      <c r="R453" s="243"/>
      <c r="S453" s="258"/>
    </row>
    <row r="454" spans="1:19" ht="16.5" customHeight="1" thickBot="1">
      <c r="A454" s="398"/>
      <c r="B454" s="410"/>
      <c r="C454" s="429"/>
      <c r="D454" s="430"/>
      <c r="E454" s="495"/>
      <c r="F454" s="275"/>
      <c r="G454" s="275"/>
      <c r="H454" s="430"/>
      <c r="I454" s="239"/>
      <c r="J454" s="257"/>
      <c r="K454" s="243"/>
      <c r="L454" s="243"/>
      <c r="M454" s="243"/>
      <c r="N454" s="243"/>
      <c r="O454" s="243"/>
      <c r="P454" s="243"/>
      <c r="Q454" s="243"/>
      <c r="R454" s="243"/>
      <c r="S454" s="258"/>
    </row>
    <row r="455" spans="1:19" ht="16.5" customHeight="1">
      <c r="A455" s="398"/>
      <c r="B455" s="408" t="s">
        <v>9</v>
      </c>
      <c r="C455" s="431"/>
      <c r="D455" s="246" t="s">
        <v>12</v>
      </c>
      <c r="E455" s="241">
        <f>SUM(E431:E454)+E469</f>
        <v>59</v>
      </c>
      <c r="F455" s="433">
        <f>SUM(F431:F454)+F468</f>
        <v>69</v>
      </c>
      <c r="G455" s="433">
        <f>SUM(G431:G454)+G469</f>
        <v>76</v>
      </c>
      <c r="H455" s="511">
        <f>SUM(H431:H454)</f>
        <v>4</v>
      </c>
      <c r="I455" s="234"/>
      <c r="J455" s="257"/>
      <c r="K455" s="243"/>
      <c r="L455" s="243"/>
      <c r="M455" s="243"/>
      <c r="N455" s="243"/>
      <c r="O455" s="243"/>
      <c r="P455" s="243"/>
      <c r="Q455" s="243"/>
      <c r="R455" s="243"/>
      <c r="S455" s="258"/>
    </row>
    <row r="456" spans="1:19" ht="16.5" customHeight="1" thickBot="1">
      <c r="A456" s="398"/>
      <c r="B456" s="408" t="s">
        <v>10</v>
      </c>
      <c r="C456" s="431"/>
      <c r="D456" s="246"/>
      <c r="E456" s="1097">
        <f>E457-E455</f>
        <v>144</v>
      </c>
      <c r="F456" s="275">
        <f>F457-F455</f>
        <v>134</v>
      </c>
      <c r="G456" s="275">
        <f>G457-G455</f>
        <v>127</v>
      </c>
      <c r="H456" s="430"/>
      <c r="I456" s="243"/>
      <c r="J456" s="257"/>
      <c r="K456" s="243"/>
      <c r="L456" s="243"/>
      <c r="M456" s="243"/>
      <c r="N456" s="243"/>
      <c r="O456" s="243"/>
      <c r="P456" s="243"/>
      <c r="Q456" s="243"/>
      <c r="R456" s="243"/>
      <c r="S456" s="258"/>
    </row>
    <row r="457" spans="1:19" ht="16.5" customHeight="1" thickBot="1">
      <c r="A457" s="398"/>
      <c r="B457" s="408" t="s">
        <v>11</v>
      </c>
      <c r="C457" s="431"/>
      <c r="D457" s="246"/>
      <c r="E457" s="259">
        <v>203</v>
      </c>
      <c r="F457" s="435">
        <v>203</v>
      </c>
      <c r="G457" s="244">
        <v>203</v>
      </c>
      <c r="H457" s="260"/>
      <c r="I457" s="244"/>
      <c r="J457" s="257"/>
      <c r="K457" s="246"/>
      <c r="L457" s="246"/>
      <c r="M457" s="246"/>
      <c r="N457" s="246"/>
      <c r="O457" s="246"/>
      <c r="P457" s="246"/>
      <c r="Q457" s="246"/>
      <c r="R457" s="246"/>
      <c r="S457" s="258"/>
    </row>
    <row r="458" spans="1:19" ht="16.5" customHeight="1" thickBot="1">
      <c r="A458" s="404"/>
      <c r="B458" s="458" t="s">
        <v>26</v>
      </c>
      <c r="C458" s="504"/>
      <c r="D458" s="262"/>
      <c r="E458" s="232"/>
      <c r="F458" s="232"/>
      <c r="G458" s="178"/>
      <c r="H458" s="178"/>
      <c r="I458" s="178"/>
      <c r="J458" s="488"/>
      <c r="K458" s="440"/>
      <c r="L458" s="440"/>
      <c r="M458" s="440"/>
      <c r="N458" s="440"/>
      <c r="O458" s="440"/>
      <c r="P458" s="440"/>
      <c r="Q458" s="440"/>
      <c r="R458" s="440"/>
      <c r="S458" s="460"/>
    </row>
    <row r="459" spans="1:19" ht="16.5" customHeight="1">
      <c r="A459" s="398"/>
      <c r="B459" s="410"/>
      <c r="C459" s="437"/>
      <c r="D459" s="243"/>
      <c r="E459" s="243"/>
      <c r="F459" s="243"/>
      <c r="G459" s="243"/>
      <c r="H459" s="243"/>
      <c r="I459" s="243"/>
      <c r="J459" s="221"/>
      <c r="K459" s="221"/>
      <c r="L459" s="221"/>
      <c r="M459" s="221"/>
      <c r="N459" s="221"/>
      <c r="O459" s="410"/>
      <c r="P459" s="410"/>
      <c r="Q459" s="221"/>
      <c r="R459" s="221"/>
      <c r="S459" s="221"/>
    </row>
    <row r="460" spans="1:19" ht="16.5" customHeight="1">
      <c r="A460" s="398"/>
      <c r="B460" s="408"/>
      <c r="C460" s="437"/>
      <c r="D460" s="243"/>
      <c r="E460" s="243"/>
      <c r="F460" s="243"/>
      <c r="G460" s="243"/>
      <c r="H460" s="243"/>
      <c r="I460" s="243"/>
      <c r="J460" s="221"/>
      <c r="K460" s="221"/>
      <c r="L460" s="221"/>
      <c r="M460" s="221"/>
      <c r="N460" s="221"/>
      <c r="O460" s="410"/>
      <c r="P460" s="410"/>
      <c r="Q460" s="221"/>
      <c r="R460" s="221"/>
      <c r="S460" s="221"/>
    </row>
    <row r="461" spans="1:19" ht="16.5" customHeight="1" thickBot="1">
      <c r="A461" s="398"/>
      <c r="B461" s="408" t="s">
        <v>322</v>
      </c>
      <c r="C461" s="437"/>
      <c r="D461" s="243"/>
      <c r="E461" s="243"/>
      <c r="F461" s="243"/>
      <c r="G461" s="243"/>
      <c r="H461" s="243"/>
      <c r="I461" s="243"/>
      <c r="J461" s="221"/>
      <c r="K461" s="221"/>
      <c r="L461" s="221"/>
      <c r="M461" s="221"/>
      <c r="N461" s="221"/>
      <c r="O461" s="410"/>
      <c r="P461" s="410"/>
      <c r="Q461" s="221"/>
      <c r="R461" s="221"/>
      <c r="S461" s="221"/>
    </row>
    <row r="462" spans="1:19" ht="16.5" customHeight="1" thickBot="1">
      <c r="A462" s="398"/>
      <c r="B462" s="408"/>
      <c r="C462" s="1278" t="s">
        <v>228</v>
      </c>
      <c r="D462" s="1279"/>
      <c r="E462" s="1279"/>
      <c r="F462" s="1279"/>
      <c r="G462" s="1279"/>
      <c r="H462" s="1279"/>
      <c r="I462" s="1279"/>
      <c r="J462" s="1279"/>
      <c r="K462" s="1279"/>
      <c r="L462" s="1279"/>
      <c r="M462" s="1279"/>
      <c r="N462" s="1279"/>
      <c r="O462" s="1279"/>
      <c r="P462" s="1279"/>
      <c r="Q462" s="1279"/>
      <c r="R462" s="1279"/>
      <c r="S462" s="1280"/>
    </row>
    <row r="463" spans="1:19" ht="16.5" customHeight="1" hidden="1" thickBot="1">
      <c r="A463" s="398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</row>
    <row r="464" spans="1:19" ht="16.5" customHeight="1">
      <c r="A464" s="398"/>
      <c r="B464" s="474"/>
      <c r="C464" s="414"/>
      <c r="D464" s="392"/>
      <c r="E464" s="1290" t="s">
        <v>3</v>
      </c>
      <c r="F464" s="1291"/>
      <c r="G464" s="1291"/>
      <c r="H464" s="1292"/>
      <c r="I464" s="234"/>
      <c r="J464" s="1281"/>
      <c r="K464" s="1282"/>
      <c r="L464" s="1282"/>
      <c r="M464" s="1282"/>
      <c r="N464" s="1282"/>
      <c r="O464" s="1282"/>
      <c r="P464" s="1282"/>
      <c r="Q464" s="1282"/>
      <c r="R464" s="1282"/>
      <c r="S464" s="1283"/>
    </row>
    <row r="465" spans="1:19" ht="16.5" customHeight="1" thickBot="1">
      <c r="A465" s="398"/>
      <c r="B465" s="408"/>
      <c r="C465" s="468" t="s">
        <v>4</v>
      </c>
      <c r="D465" s="476"/>
      <c r="E465" s="477" t="s">
        <v>5</v>
      </c>
      <c r="F465" s="478" t="s">
        <v>6</v>
      </c>
      <c r="G465" s="478" t="s">
        <v>7</v>
      </c>
      <c r="H465" s="479" t="s">
        <v>8</v>
      </c>
      <c r="I465" s="236"/>
      <c r="J465" s="419"/>
      <c r="K465" s="448"/>
      <c r="L465" s="448"/>
      <c r="M465" s="448"/>
      <c r="N465" s="448"/>
      <c r="O465" s="448"/>
      <c r="P465" s="448"/>
      <c r="Q465" s="448"/>
      <c r="R465" s="448"/>
      <c r="S465" s="420"/>
    </row>
    <row r="466" spans="1:19" ht="16.5" customHeight="1">
      <c r="A466" s="398"/>
      <c r="B466" s="410"/>
      <c r="C466" s="480" t="s">
        <v>356</v>
      </c>
      <c r="D466" s="481" t="s">
        <v>146</v>
      </c>
      <c r="E466" s="272"/>
      <c r="F466" s="270">
        <v>4</v>
      </c>
      <c r="G466" s="270">
        <v>4</v>
      </c>
      <c r="H466" s="273"/>
      <c r="I466" s="249"/>
      <c r="J466" s="455"/>
      <c r="K466" s="246"/>
      <c r="L466" s="246"/>
      <c r="M466" s="246"/>
      <c r="N466" s="246"/>
      <c r="O466" s="246"/>
      <c r="P466" s="246"/>
      <c r="Q466" s="246"/>
      <c r="R466" s="246"/>
      <c r="S466" s="424"/>
    </row>
    <row r="467" spans="1:19" ht="16.5" customHeight="1" thickBot="1">
      <c r="A467" s="398"/>
      <c r="B467" s="410"/>
      <c r="C467" s="482" t="s">
        <v>356</v>
      </c>
      <c r="D467" s="483" t="s">
        <v>242</v>
      </c>
      <c r="E467" s="274"/>
      <c r="F467" s="275">
        <v>3</v>
      </c>
      <c r="G467" s="275">
        <v>3</v>
      </c>
      <c r="H467" s="430"/>
      <c r="I467" s="240"/>
      <c r="J467" s="257"/>
      <c r="K467" s="246"/>
      <c r="L467" s="246"/>
      <c r="M467" s="246"/>
      <c r="N467" s="246"/>
      <c r="O467" s="246"/>
      <c r="P467" s="246"/>
      <c r="Q467" s="243"/>
      <c r="R467" s="243"/>
      <c r="S467" s="258"/>
    </row>
    <row r="468" spans="1:19" ht="16.5" customHeight="1" hidden="1">
      <c r="A468" s="398"/>
      <c r="B468" s="410"/>
      <c r="C468" s="437"/>
      <c r="D468" s="243"/>
      <c r="E468" s="257"/>
      <c r="F468" s="243"/>
      <c r="G468" s="243"/>
      <c r="H468" s="243"/>
      <c r="I468" s="243"/>
      <c r="J468" s="257"/>
      <c r="K468" s="243"/>
      <c r="L468" s="243"/>
      <c r="M468" s="243"/>
      <c r="N468" s="243"/>
      <c r="O468" s="243"/>
      <c r="P468" s="243"/>
      <c r="Q468" s="243"/>
      <c r="R468" s="243"/>
      <c r="S468" s="258"/>
    </row>
    <row r="469" spans="1:19" ht="16.5" customHeight="1" thickBot="1">
      <c r="A469" s="398"/>
      <c r="B469" s="467" t="s">
        <v>11</v>
      </c>
      <c r="C469" s="437"/>
      <c r="D469" s="243"/>
      <c r="E469" s="259">
        <f>SUM(E466:E468)</f>
        <v>0</v>
      </c>
      <c r="F469" s="244">
        <f>SUM(F466:F468)</f>
        <v>7</v>
      </c>
      <c r="G469" s="244">
        <f>SUM(G466:G468)</f>
        <v>7</v>
      </c>
      <c r="H469" s="244"/>
      <c r="I469" s="244"/>
      <c r="J469" s="257"/>
      <c r="K469" s="243"/>
      <c r="L469" s="243"/>
      <c r="M469" s="243"/>
      <c r="N469" s="243"/>
      <c r="O469" s="243"/>
      <c r="P469" s="243"/>
      <c r="Q469" s="243"/>
      <c r="R469" s="243"/>
      <c r="S469" s="258"/>
    </row>
    <row r="470" spans="1:19" ht="16.5" customHeight="1" thickBot="1">
      <c r="A470" s="398"/>
      <c r="B470" s="410"/>
      <c r="C470" s="411"/>
      <c r="D470" s="221"/>
      <c r="E470" s="221"/>
      <c r="F470" s="221"/>
      <c r="G470" s="221"/>
      <c r="H470" s="221"/>
      <c r="I470" s="221"/>
      <c r="J470" s="259"/>
      <c r="K470" s="244"/>
      <c r="L470" s="244"/>
      <c r="M470" s="244"/>
      <c r="N470" s="244"/>
      <c r="O470" s="244"/>
      <c r="P470" s="244"/>
      <c r="Q470" s="244"/>
      <c r="R470" s="244"/>
      <c r="S470" s="260"/>
    </row>
    <row r="471" spans="1:19" ht="16.5" customHeight="1">
      <c r="A471" s="403"/>
      <c r="B471" s="474" t="s">
        <v>47</v>
      </c>
      <c r="C471" s="437"/>
      <c r="D471" s="221"/>
      <c r="E471" s="221"/>
      <c r="F471" s="221"/>
      <c r="G471" s="221"/>
      <c r="H471" s="221"/>
      <c r="I471" s="221"/>
      <c r="J471" s="221"/>
      <c r="K471" s="221"/>
      <c r="L471" s="221"/>
      <c r="M471" s="221"/>
      <c r="N471" s="221"/>
      <c r="O471" s="221"/>
      <c r="P471" s="221"/>
      <c r="Q471" s="221"/>
      <c r="R471" s="221"/>
      <c r="S471" s="221"/>
    </row>
    <row r="472" spans="1:19" ht="16.5" customHeight="1">
      <c r="A472" s="403"/>
      <c r="B472" s="516" t="s">
        <v>357</v>
      </c>
      <c r="C472" s="437"/>
      <c r="D472" s="221"/>
      <c r="E472" s="221"/>
      <c r="F472" s="221"/>
      <c r="G472" s="221"/>
      <c r="H472" s="221"/>
      <c r="I472" s="221"/>
      <c r="J472" s="221"/>
      <c r="K472" s="221"/>
      <c r="L472" s="221"/>
      <c r="M472" s="221"/>
      <c r="N472" s="221"/>
      <c r="O472" s="221"/>
      <c r="P472" s="221"/>
      <c r="Q472" s="221"/>
      <c r="R472" s="221"/>
      <c r="S472" s="221"/>
    </row>
    <row r="473" spans="1:19" ht="16.5" customHeight="1">
      <c r="A473" s="403"/>
      <c r="B473" s="516" t="s">
        <v>358</v>
      </c>
      <c r="C473" s="437"/>
      <c r="D473" s="221"/>
      <c r="E473" s="221"/>
      <c r="F473" s="221"/>
      <c r="G473" s="221"/>
      <c r="H473" s="221"/>
      <c r="I473" s="221"/>
      <c r="J473" s="221"/>
      <c r="K473" s="221"/>
      <c r="L473" s="221"/>
      <c r="M473" s="221"/>
      <c r="N473" s="221"/>
      <c r="O473" s="221"/>
      <c r="P473" s="221"/>
      <c r="Q473" s="221"/>
      <c r="R473" s="221"/>
      <c r="S473" s="221"/>
    </row>
    <row r="474" spans="1:19" ht="16.5" customHeight="1">
      <c r="A474" s="403"/>
      <c r="B474" s="510" t="s">
        <v>359</v>
      </c>
      <c r="C474" s="437"/>
      <c r="D474" s="221"/>
      <c r="E474" s="221"/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</row>
    <row r="475" spans="1:19" ht="16.5" customHeight="1">
      <c r="A475" s="403"/>
      <c r="B475" s="510" t="s">
        <v>355</v>
      </c>
      <c r="C475" s="437"/>
      <c r="D475" s="221"/>
      <c r="E475" s="221"/>
      <c r="F475" s="221"/>
      <c r="G475" s="221"/>
      <c r="H475" s="221"/>
      <c r="I475" s="221"/>
      <c r="J475" s="221"/>
      <c r="K475" s="221"/>
      <c r="L475" s="221"/>
      <c r="M475" s="221"/>
      <c r="N475" s="221"/>
      <c r="O475" s="221"/>
      <c r="P475" s="221"/>
      <c r="Q475" s="221"/>
      <c r="R475" s="221"/>
      <c r="S475" s="221"/>
    </row>
    <row r="476" spans="1:19" ht="16.5" customHeight="1">
      <c r="A476" s="403"/>
      <c r="B476" s="510" t="s">
        <v>266</v>
      </c>
      <c r="C476" s="437"/>
      <c r="D476" s="221"/>
      <c r="E476" s="221"/>
      <c r="F476" s="221"/>
      <c r="G476" s="221"/>
      <c r="H476" s="221"/>
      <c r="I476" s="221"/>
      <c r="J476" s="221"/>
      <c r="K476" s="221"/>
      <c r="L476" s="221"/>
      <c r="M476" s="221"/>
      <c r="N476" s="221"/>
      <c r="O476" s="221"/>
      <c r="P476" s="221"/>
      <c r="Q476" s="221"/>
      <c r="R476" s="221"/>
      <c r="S476" s="221"/>
    </row>
    <row r="477" spans="1:19" ht="16.5" customHeight="1">
      <c r="A477" s="406"/>
      <c r="B477" s="465" t="s">
        <v>0</v>
      </c>
      <c r="C477" s="467"/>
      <c r="D477" s="232"/>
      <c r="E477" s="232"/>
      <c r="F477" s="232"/>
      <c r="G477" s="232"/>
      <c r="H477" s="232"/>
      <c r="I477" s="232"/>
      <c r="J477" s="232"/>
      <c r="K477" s="232"/>
      <c r="L477" s="232"/>
      <c r="M477" s="232"/>
      <c r="N477" s="232"/>
      <c r="O477" s="232"/>
      <c r="P477" s="232"/>
      <c r="Q477" s="232"/>
      <c r="R477" s="232"/>
      <c r="S477" s="232"/>
    </row>
    <row r="478" spans="1:19" ht="16.5" customHeight="1">
      <c r="A478" s="405"/>
      <c r="B478" s="408" t="s">
        <v>198</v>
      </c>
      <c r="C478" s="409"/>
      <c r="D478" s="232"/>
      <c r="E478" s="232"/>
      <c r="F478" s="232"/>
      <c r="G478" s="232"/>
      <c r="H478" s="232"/>
      <c r="I478" s="232"/>
      <c r="J478" s="232"/>
      <c r="K478" s="232"/>
      <c r="L478" s="232"/>
      <c r="M478" s="232"/>
      <c r="N478" s="232"/>
      <c r="O478" s="232"/>
      <c r="P478" s="232"/>
      <c r="Q478" s="232"/>
      <c r="R478" s="232"/>
      <c r="S478" s="232"/>
    </row>
    <row r="479" spans="1:19" ht="16.5" customHeight="1">
      <c r="A479" s="405"/>
      <c r="B479" s="410"/>
      <c r="C479" s="411"/>
      <c r="D479" s="221"/>
      <c r="E479" s="221"/>
      <c r="F479" s="221"/>
      <c r="G479" s="221"/>
      <c r="H479" s="221"/>
      <c r="I479" s="221"/>
      <c r="J479" s="221"/>
      <c r="K479" s="221"/>
      <c r="L479" s="221"/>
      <c r="M479" s="221"/>
      <c r="N479" s="221"/>
      <c r="O479" s="221"/>
      <c r="P479" s="221"/>
      <c r="Q479" s="221"/>
      <c r="R479" s="221"/>
      <c r="S479" s="221"/>
    </row>
    <row r="480" spans="1:19" ht="16.5" customHeight="1">
      <c r="A480" s="398"/>
      <c r="B480" s="408" t="s">
        <v>222</v>
      </c>
      <c r="C480" s="411"/>
      <c r="D480" s="221"/>
      <c r="E480" s="221"/>
      <c r="F480" s="221"/>
      <c r="G480" s="221"/>
      <c r="H480" s="221"/>
      <c r="I480" s="221"/>
      <c r="J480" s="221"/>
      <c r="K480" s="233"/>
      <c r="L480" s="233"/>
      <c r="M480" s="233"/>
      <c r="N480" s="233"/>
      <c r="O480" s="233"/>
      <c r="P480" s="233"/>
      <c r="Q480" s="233"/>
      <c r="R480" s="233"/>
      <c r="S480" s="233"/>
    </row>
    <row r="481" spans="1:19" ht="16.5" customHeight="1">
      <c r="A481" s="398"/>
      <c r="B481" s="410"/>
      <c r="C481" s="411"/>
      <c r="D481" s="221"/>
      <c r="E481" s="221"/>
      <c r="F481" s="221"/>
      <c r="G481" s="221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</row>
    <row r="482" spans="1:19" ht="16.5" customHeight="1" thickBot="1">
      <c r="A482" s="398"/>
      <c r="B482" s="408" t="s">
        <v>2</v>
      </c>
      <c r="C482" s="411"/>
      <c r="D482" s="221"/>
      <c r="E482" s="221"/>
      <c r="F482" s="221"/>
      <c r="G482" s="221"/>
      <c r="H482" s="221"/>
      <c r="I482" s="221"/>
      <c r="J482" s="410"/>
      <c r="K482" s="410"/>
      <c r="L482" s="410"/>
      <c r="M482" s="410"/>
      <c r="N482" s="410"/>
      <c r="O482" s="410"/>
      <c r="P482" s="410"/>
      <c r="Q482" s="410"/>
      <c r="R482" s="221"/>
      <c r="S482" s="410"/>
    </row>
    <row r="483" spans="1:19" ht="16.5" customHeight="1" thickBot="1">
      <c r="A483" s="398"/>
      <c r="B483" s="410"/>
      <c r="C483" s="414"/>
      <c r="D483" s="392"/>
      <c r="E483" s="1284" t="s">
        <v>3</v>
      </c>
      <c r="F483" s="1285"/>
      <c r="G483" s="1285"/>
      <c r="H483" s="1286"/>
      <c r="I483" s="234"/>
      <c r="J483" s="1281"/>
      <c r="K483" s="1282"/>
      <c r="L483" s="1282"/>
      <c r="M483" s="1282"/>
      <c r="N483" s="1282"/>
      <c r="O483" s="1282"/>
      <c r="P483" s="1282"/>
      <c r="Q483" s="1282"/>
      <c r="R483" s="1282"/>
      <c r="S483" s="1283"/>
    </row>
    <row r="484" spans="1:19" ht="16.5" customHeight="1" thickBot="1">
      <c r="A484" s="398"/>
      <c r="B484" s="408"/>
      <c r="C484" s="501" t="s">
        <v>4</v>
      </c>
      <c r="D484" s="389"/>
      <c r="E484" s="489" t="s">
        <v>5</v>
      </c>
      <c r="F484" s="478" t="s">
        <v>6</v>
      </c>
      <c r="G484" s="478" t="s">
        <v>7</v>
      </c>
      <c r="H484" s="490" t="s">
        <v>8</v>
      </c>
      <c r="I484" s="236" t="s">
        <v>125</v>
      </c>
      <c r="J484" s="419"/>
      <c r="K484" s="448"/>
      <c r="L484" s="448"/>
      <c r="M484" s="448"/>
      <c r="N484" s="448"/>
      <c r="O484" s="448"/>
      <c r="P484" s="448"/>
      <c r="Q484" s="448"/>
      <c r="R484" s="448"/>
      <c r="S484" s="420"/>
    </row>
    <row r="485" spans="1:19" ht="16.5" customHeight="1">
      <c r="A485" s="398"/>
      <c r="B485" s="410"/>
      <c r="C485" s="686" t="s">
        <v>285</v>
      </c>
      <c r="D485" s="687"/>
      <c r="E485" s="423">
        <v>3</v>
      </c>
      <c r="F485" s="270">
        <v>3</v>
      </c>
      <c r="G485" s="270">
        <v>4</v>
      </c>
      <c r="H485" s="422"/>
      <c r="I485" s="249"/>
      <c r="J485" s="455"/>
      <c r="K485" s="246"/>
      <c r="L485" s="246"/>
      <c r="M485" s="246"/>
      <c r="N485" s="246"/>
      <c r="O485" s="246"/>
      <c r="P485" s="246"/>
      <c r="Q485" s="246"/>
      <c r="R485" s="246"/>
      <c r="S485" s="424"/>
    </row>
    <row r="486" spans="1:19" ht="16.5" customHeight="1">
      <c r="A486" s="398"/>
      <c r="B486" s="410"/>
      <c r="C486" s="692" t="s">
        <v>217</v>
      </c>
      <c r="D486" s="687"/>
      <c r="E486" s="423">
        <v>11</v>
      </c>
      <c r="F486" s="270">
        <v>14</v>
      </c>
      <c r="G486" s="270">
        <v>13</v>
      </c>
      <c r="H486" s="273">
        <v>4</v>
      </c>
      <c r="I486" s="238"/>
      <c r="J486" s="257"/>
      <c r="K486" s="243"/>
      <c r="L486" s="243"/>
      <c r="M486" s="243"/>
      <c r="N486" s="243"/>
      <c r="O486" s="243"/>
      <c r="P486" s="243"/>
      <c r="Q486" s="243"/>
      <c r="R486" s="243"/>
      <c r="S486" s="258"/>
    </row>
    <row r="487" spans="1:19" ht="16.5" customHeight="1">
      <c r="A487" s="398"/>
      <c r="B487" s="410"/>
      <c r="C487" s="692">
        <v>20</v>
      </c>
      <c r="D487" s="687"/>
      <c r="E487" s="423">
        <v>16</v>
      </c>
      <c r="F487" s="270">
        <v>18</v>
      </c>
      <c r="G487" s="270">
        <v>20</v>
      </c>
      <c r="H487" s="273">
        <v>5</v>
      </c>
      <c r="I487" s="238"/>
      <c r="J487" s="257"/>
      <c r="K487" s="243"/>
      <c r="L487" s="243"/>
      <c r="M487" s="243"/>
      <c r="N487" s="243"/>
      <c r="O487" s="243"/>
      <c r="P487" s="243"/>
      <c r="Q487" s="243"/>
      <c r="R487" s="243"/>
      <c r="S487" s="258"/>
    </row>
    <row r="488" spans="1:19" ht="16.5" customHeight="1">
      <c r="A488" s="398"/>
      <c r="B488" s="410"/>
      <c r="C488" s="692">
        <v>30</v>
      </c>
      <c r="D488" s="687"/>
      <c r="E488" s="423">
        <v>4</v>
      </c>
      <c r="F488" s="270">
        <v>10</v>
      </c>
      <c r="G488" s="270">
        <v>10</v>
      </c>
      <c r="H488" s="273">
        <v>2</v>
      </c>
      <c r="I488" s="238"/>
      <c r="J488" s="257"/>
      <c r="K488" s="243"/>
      <c r="L488" s="243"/>
      <c r="M488" s="243"/>
      <c r="N488" s="243"/>
      <c r="O488" s="243"/>
      <c r="P488" s="243"/>
      <c r="Q488" s="243"/>
      <c r="R488" s="243"/>
      <c r="S488" s="258"/>
    </row>
    <row r="489" spans="1:19" ht="16.5" customHeight="1">
      <c r="A489" s="398"/>
      <c r="B489" s="410"/>
      <c r="C489" s="692" t="s">
        <v>234</v>
      </c>
      <c r="D489" s="687" t="s">
        <v>203</v>
      </c>
      <c r="E489" s="423">
        <v>17</v>
      </c>
      <c r="F489" s="270">
        <v>21</v>
      </c>
      <c r="G489" s="270">
        <v>24</v>
      </c>
      <c r="H489" s="273">
        <v>3</v>
      </c>
      <c r="I489" s="238"/>
      <c r="J489" s="257"/>
      <c r="K489" s="243"/>
      <c r="L489" s="243"/>
      <c r="M489" s="243"/>
      <c r="N489" s="243"/>
      <c r="O489" s="243"/>
      <c r="P489" s="243"/>
      <c r="Q489" s="243"/>
      <c r="R489" s="243"/>
      <c r="S489" s="258"/>
    </row>
    <row r="490" spans="1:19" ht="16.5" customHeight="1">
      <c r="A490" s="398"/>
      <c r="B490" s="410"/>
      <c r="C490" s="692" t="s">
        <v>243</v>
      </c>
      <c r="D490" s="352"/>
      <c r="E490" s="423"/>
      <c r="F490" s="270">
        <v>2</v>
      </c>
      <c r="G490" s="270">
        <v>3</v>
      </c>
      <c r="H490" s="273"/>
      <c r="I490" s="238"/>
      <c r="J490" s="257"/>
      <c r="K490" s="243"/>
      <c r="L490" s="243"/>
      <c r="M490" s="243"/>
      <c r="N490" s="243"/>
      <c r="O490" s="243"/>
      <c r="P490" s="243"/>
      <c r="Q490" s="243"/>
      <c r="R490" s="243"/>
      <c r="S490" s="258"/>
    </row>
    <row r="491" spans="1:19" ht="16.5" customHeight="1">
      <c r="A491" s="398"/>
      <c r="B491" s="410"/>
      <c r="C491" s="692" t="s">
        <v>284</v>
      </c>
      <c r="D491" s="352"/>
      <c r="E491" s="423">
        <v>6</v>
      </c>
      <c r="F491" s="270">
        <v>9</v>
      </c>
      <c r="G491" s="270">
        <v>8</v>
      </c>
      <c r="H491" s="273">
        <v>1</v>
      </c>
      <c r="I491" s="238"/>
      <c r="J491" s="257"/>
      <c r="K491" s="243"/>
      <c r="L491" s="243"/>
      <c r="M491" s="243"/>
      <c r="N491" s="243"/>
      <c r="O491" s="243"/>
      <c r="P491" s="243"/>
      <c r="Q491" s="243"/>
      <c r="R491" s="243"/>
      <c r="S491" s="258"/>
    </row>
    <row r="492" spans="1:19" ht="16.5" customHeight="1">
      <c r="A492" s="398"/>
      <c r="B492" s="410"/>
      <c r="C492" s="692">
        <v>42</v>
      </c>
      <c r="D492" s="352" t="s">
        <v>211</v>
      </c>
      <c r="E492" s="423">
        <v>1</v>
      </c>
      <c r="F492" s="270">
        <v>1</v>
      </c>
      <c r="G492" s="270">
        <v>2</v>
      </c>
      <c r="H492" s="273"/>
      <c r="I492" s="238"/>
      <c r="J492" s="257"/>
      <c r="K492" s="243"/>
      <c r="L492" s="243"/>
      <c r="M492" s="243"/>
      <c r="N492" s="243"/>
      <c r="O492" s="243"/>
      <c r="P492" s="243"/>
      <c r="Q492" s="243"/>
      <c r="R492" s="243"/>
      <c r="S492" s="258"/>
    </row>
    <row r="493" spans="1:19" ht="16.5" customHeight="1">
      <c r="A493" s="398"/>
      <c r="B493" s="410"/>
      <c r="C493" s="692">
        <v>68</v>
      </c>
      <c r="D493" s="352"/>
      <c r="E493" s="423">
        <v>11</v>
      </c>
      <c r="F493" s="270">
        <v>10</v>
      </c>
      <c r="G493" s="270">
        <v>11</v>
      </c>
      <c r="H493" s="273"/>
      <c r="I493" s="238"/>
      <c r="J493" s="257"/>
      <c r="K493" s="243"/>
      <c r="L493" s="243"/>
      <c r="M493" s="243"/>
      <c r="N493" s="243"/>
      <c r="O493" s="243"/>
      <c r="P493" s="243"/>
      <c r="Q493" s="243"/>
      <c r="R493" s="243"/>
      <c r="S493" s="258"/>
    </row>
    <row r="494" spans="1:19" ht="16.5" customHeight="1">
      <c r="A494" s="398"/>
      <c r="B494" s="410"/>
      <c r="C494" s="692">
        <v>434</v>
      </c>
      <c r="D494" s="352"/>
      <c r="E494" s="423">
        <v>7</v>
      </c>
      <c r="F494" s="270">
        <v>3</v>
      </c>
      <c r="G494" s="270">
        <v>6</v>
      </c>
      <c r="H494" s="273"/>
      <c r="I494" s="238"/>
      <c r="J494" s="257"/>
      <c r="K494" s="243"/>
      <c r="L494" s="243"/>
      <c r="M494" s="243"/>
      <c r="N494" s="243"/>
      <c r="O494" s="243"/>
      <c r="P494" s="243"/>
      <c r="Q494" s="243"/>
      <c r="R494" s="243"/>
      <c r="S494" s="258"/>
    </row>
    <row r="495" spans="1:19" ht="16.5" customHeight="1">
      <c r="A495" s="398"/>
      <c r="B495" s="410"/>
      <c r="C495" s="692" t="s">
        <v>212</v>
      </c>
      <c r="D495" s="352"/>
      <c r="E495" s="423">
        <v>2</v>
      </c>
      <c r="F495" s="270">
        <v>2</v>
      </c>
      <c r="G495" s="270">
        <v>1</v>
      </c>
      <c r="H495" s="273"/>
      <c r="I495" s="238"/>
      <c r="J495" s="257"/>
      <c r="K495" s="243"/>
      <c r="L495" s="243"/>
      <c r="M495" s="243"/>
      <c r="N495" s="243"/>
      <c r="O495" s="243"/>
      <c r="P495" s="243"/>
      <c r="Q495" s="243"/>
      <c r="R495" s="243"/>
      <c r="S495" s="258"/>
    </row>
    <row r="496" spans="1:19" ht="16.5" customHeight="1" hidden="1">
      <c r="A496" s="398"/>
      <c r="B496" s="410"/>
      <c r="C496" s="692"/>
      <c r="D496" s="352"/>
      <c r="E496" s="423"/>
      <c r="F496" s="270"/>
      <c r="G496" s="270"/>
      <c r="H496" s="273"/>
      <c r="I496" s="238"/>
      <c r="J496" s="257"/>
      <c r="K496" s="243"/>
      <c r="L496" s="243"/>
      <c r="M496" s="243"/>
      <c r="N496" s="243"/>
      <c r="O496" s="243"/>
      <c r="P496" s="243"/>
      <c r="Q496" s="243"/>
      <c r="R496" s="243"/>
      <c r="S496" s="258"/>
    </row>
    <row r="497" spans="1:19" ht="16.5" customHeight="1" hidden="1">
      <c r="A497" s="398"/>
      <c r="B497" s="410"/>
      <c r="C497" s="692"/>
      <c r="D497" s="352"/>
      <c r="E497" s="423"/>
      <c r="F497" s="270"/>
      <c r="G497" s="270"/>
      <c r="H497" s="273"/>
      <c r="I497" s="238"/>
      <c r="J497" s="257"/>
      <c r="K497" s="243"/>
      <c r="L497" s="243"/>
      <c r="M497" s="243"/>
      <c r="N497" s="243"/>
      <c r="O497" s="243"/>
      <c r="P497" s="243"/>
      <c r="Q497" s="243"/>
      <c r="R497" s="243"/>
      <c r="S497" s="258"/>
    </row>
    <row r="498" spans="1:19" ht="16.5" customHeight="1" hidden="1">
      <c r="A498" s="398"/>
      <c r="B498" s="410"/>
      <c r="C498" s="692"/>
      <c r="D498" s="352"/>
      <c r="E498" s="423"/>
      <c r="F498" s="270"/>
      <c r="G498" s="270"/>
      <c r="H498" s="273"/>
      <c r="I498" s="238"/>
      <c r="J498" s="257"/>
      <c r="K498" s="243"/>
      <c r="L498" s="243"/>
      <c r="M498" s="243"/>
      <c r="N498" s="243"/>
      <c r="O498" s="243"/>
      <c r="P498" s="243"/>
      <c r="Q498" s="243"/>
      <c r="R498" s="243"/>
      <c r="S498" s="258"/>
    </row>
    <row r="499" spans="1:19" ht="16.5" customHeight="1" hidden="1">
      <c r="A499" s="398"/>
      <c r="B499" s="410"/>
      <c r="C499" s="692"/>
      <c r="D499" s="352"/>
      <c r="E499" s="423"/>
      <c r="F499" s="270"/>
      <c r="G499" s="270"/>
      <c r="H499" s="273"/>
      <c r="I499" s="238"/>
      <c r="J499" s="257"/>
      <c r="K499" s="243"/>
      <c r="L499" s="243"/>
      <c r="M499" s="243"/>
      <c r="N499" s="243"/>
      <c r="O499" s="243"/>
      <c r="P499" s="243"/>
      <c r="Q499" s="243"/>
      <c r="R499" s="243"/>
      <c r="S499" s="258"/>
    </row>
    <row r="500" spans="1:19" ht="16.5" customHeight="1" hidden="1">
      <c r="A500" s="398"/>
      <c r="B500" s="410"/>
      <c r="C500" s="317"/>
      <c r="D500" s="352"/>
      <c r="E500" s="423"/>
      <c r="F500" s="270"/>
      <c r="G500" s="270"/>
      <c r="H500" s="273"/>
      <c r="I500" s="238"/>
      <c r="J500" s="257"/>
      <c r="K500" s="243"/>
      <c r="L500" s="243"/>
      <c r="M500" s="243"/>
      <c r="N500" s="243"/>
      <c r="O500" s="243"/>
      <c r="P500" s="243"/>
      <c r="Q500" s="243"/>
      <c r="R500" s="243"/>
      <c r="S500" s="258"/>
    </row>
    <row r="501" spans="1:19" ht="16.5" customHeight="1" hidden="1">
      <c r="A501" s="398"/>
      <c r="B501" s="410"/>
      <c r="C501" s="317"/>
      <c r="D501" s="352"/>
      <c r="E501" s="423"/>
      <c r="F501" s="270"/>
      <c r="G501" s="270"/>
      <c r="H501" s="273"/>
      <c r="I501" s="238"/>
      <c r="J501" s="257"/>
      <c r="K501" s="243"/>
      <c r="L501" s="243"/>
      <c r="M501" s="243"/>
      <c r="N501" s="243"/>
      <c r="O501" s="243"/>
      <c r="P501" s="243"/>
      <c r="Q501" s="243"/>
      <c r="R501" s="243"/>
      <c r="S501" s="258"/>
    </row>
    <row r="502" spans="1:19" ht="16.5" customHeight="1" hidden="1">
      <c r="A502" s="398"/>
      <c r="B502" s="410"/>
      <c r="C502" s="317"/>
      <c r="D502" s="352"/>
      <c r="E502" s="423"/>
      <c r="F502" s="270"/>
      <c r="G502" s="270"/>
      <c r="H502" s="273"/>
      <c r="I502" s="238"/>
      <c r="J502" s="257"/>
      <c r="K502" s="243"/>
      <c r="L502" s="243"/>
      <c r="M502" s="243"/>
      <c r="N502" s="243"/>
      <c r="O502" s="243"/>
      <c r="P502" s="243"/>
      <c r="Q502" s="243"/>
      <c r="R502" s="243"/>
      <c r="S502" s="258"/>
    </row>
    <row r="503" spans="1:19" ht="16.5" customHeight="1" hidden="1">
      <c r="A503" s="398"/>
      <c r="B503" s="410"/>
      <c r="C503" s="317"/>
      <c r="D503" s="352"/>
      <c r="E503" s="423"/>
      <c r="F503" s="270"/>
      <c r="G503" s="270"/>
      <c r="H503" s="273"/>
      <c r="I503" s="238"/>
      <c r="J503" s="257"/>
      <c r="K503" s="243"/>
      <c r="L503" s="243"/>
      <c r="M503" s="243"/>
      <c r="N503" s="243"/>
      <c r="O503" s="243"/>
      <c r="P503" s="243"/>
      <c r="Q503" s="243"/>
      <c r="R503" s="243"/>
      <c r="S503" s="258"/>
    </row>
    <row r="504" spans="1:19" ht="16.5" customHeight="1" hidden="1">
      <c r="A504" s="398"/>
      <c r="B504" s="410"/>
      <c r="C504" s="317"/>
      <c r="D504" s="352"/>
      <c r="E504" s="423"/>
      <c r="F504" s="270"/>
      <c r="G504" s="270"/>
      <c r="H504" s="273"/>
      <c r="I504" s="238"/>
      <c r="J504" s="257"/>
      <c r="K504" s="243"/>
      <c r="L504" s="243"/>
      <c r="M504" s="243"/>
      <c r="N504" s="243"/>
      <c r="O504" s="243"/>
      <c r="P504" s="243"/>
      <c r="Q504" s="243"/>
      <c r="R504" s="243"/>
      <c r="S504" s="258"/>
    </row>
    <row r="505" spans="1:19" ht="16.5" customHeight="1" hidden="1">
      <c r="A505" s="398"/>
      <c r="B505" s="410"/>
      <c r="C505" s="317"/>
      <c r="D505" s="352"/>
      <c r="E505" s="423"/>
      <c r="F505" s="270"/>
      <c r="G505" s="270"/>
      <c r="H505" s="273"/>
      <c r="I505" s="238"/>
      <c r="J505" s="257"/>
      <c r="K505" s="243"/>
      <c r="L505" s="243"/>
      <c r="M505" s="243"/>
      <c r="N505" s="243"/>
      <c r="O505" s="243"/>
      <c r="P505" s="243"/>
      <c r="Q505" s="243"/>
      <c r="R505" s="243"/>
      <c r="S505" s="258"/>
    </row>
    <row r="506" spans="1:19" ht="16.5" customHeight="1" hidden="1">
      <c r="A506" s="398"/>
      <c r="B506" s="410"/>
      <c r="C506" s="317"/>
      <c r="D506" s="352"/>
      <c r="E506" s="423"/>
      <c r="F506" s="270"/>
      <c r="G506" s="270"/>
      <c r="H506" s="273"/>
      <c r="I506" s="238"/>
      <c r="J506" s="257"/>
      <c r="K506" s="243"/>
      <c r="L506" s="243"/>
      <c r="M506" s="243"/>
      <c r="N506" s="243"/>
      <c r="O506" s="243"/>
      <c r="P506" s="243"/>
      <c r="Q506" s="243"/>
      <c r="R506" s="243"/>
      <c r="S506" s="258"/>
    </row>
    <row r="507" spans="1:19" ht="16.5" customHeight="1" hidden="1">
      <c r="A507" s="398"/>
      <c r="B507" s="410"/>
      <c r="C507" s="317"/>
      <c r="D507" s="352"/>
      <c r="E507" s="423"/>
      <c r="F507" s="270"/>
      <c r="G507" s="270"/>
      <c r="H507" s="273"/>
      <c r="I507" s="239"/>
      <c r="J507" s="257"/>
      <c r="K507" s="243"/>
      <c r="L507" s="243"/>
      <c r="M507" s="243"/>
      <c r="N507" s="243"/>
      <c r="O507" s="243"/>
      <c r="P507" s="243"/>
      <c r="Q507" s="243"/>
      <c r="R507" s="243"/>
      <c r="S507" s="258"/>
    </row>
    <row r="508" spans="1:19" ht="16.5" customHeight="1" thickBot="1">
      <c r="A508" s="398"/>
      <c r="B508" s="410"/>
      <c r="C508" s="320"/>
      <c r="D508" s="357"/>
      <c r="E508" s="274"/>
      <c r="F508" s="275"/>
      <c r="G508" s="275"/>
      <c r="H508" s="430"/>
      <c r="I508" s="239"/>
      <c r="J508" s="257"/>
      <c r="K508" s="243"/>
      <c r="L508" s="243"/>
      <c r="M508" s="243"/>
      <c r="N508" s="243"/>
      <c r="O508" s="243"/>
      <c r="P508" s="243"/>
      <c r="Q508" s="243"/>
      <c r="R508" s="243"/>
      <c r="S508" s="258"/>
    </row>
    <row r="509" spans="1:19" ht="16.5" customHeight="1">
      <c r="A509" s="398"/>
      <c r="B509" s="408" t="s">
        <v>9</v>
      </c>
      <c r="C509" s="431"/>
      <c r="D509" s="246" t="s">
        <v>12</v>
      </c>
      <c r="E509" s="432">
        <f>SUM(E485:E508)+E523</f>
        <v>78</v>
      </c>
      <c r="F509" s="433">
        <f>SUM(F485:F508)+F523</f>
        <v>93</v>
      </c>
      <c r="G509" s="433">
        <f>SUM(G485:G508)+G523</f>
        <v>104</v>
      </c>
      <c r="H509" s="1100">
        <f>SUM(H485:H508)</f>
        <v>15</v>
      </c>
      <c r="I509" s="234"/>
      <c r="J509" s="257"/>
      <c r="K509" s="243"/>
      <c r="L509" s="243"/>
      <c r="M509" s="243"/>
      <c r="N509" s="243"/>
      <c r="O509" s="243"/>
      <c r="P509" s="243"/>
      <c r="Q509" s="243"/>
      <c r="R509" s="243"/>
      <c r="S509" s="258"/>
    </row>
    <row r="510" spans="1:19" ht="16.5" customHeight="1" thickBot="1">
      <c r="A510" s="398"/>
      <c r="B510" s="408" t="s">
        <v>10</v>
      </c>
      <c r="C510" s="431"/>
      <c r="D510" s="246"/>
      <c r="E510" s="1097">
        <f>E511-E509</f>
        <v>166</v>
      </c>
      <c r="F510" s="275">
        <f>F511-F509</f>
        <v>151</v>
      </c>
      <c r="G510" s="495">
        <f>G511-G509</f>
        <v>140</v>
      </c>
      <c r="H510" s="430"/>
      <c r="I510" s="243"/>
      <c r="J510" s="257"/>
      <c r="K510" s="243"/>
      <c r="L510" s="243"/>
      <c r="M510" s="243"/>
      <c r="N510" s="243"/>
      <c r="O510" s="517"/>
      <c r="P510" s="517"/>
      <c r="Q510" s="243"/>
      <c r="R510" s="243"/>
      <c r="S510" s="258"/>
    </row>
    <row r="511" spans="1:19" ht="16.5" customHeight="1" thickBot="1">
      <c r="A511" s="398"/>
      <c r="B511" s="408" t="s">
        <v>11</v>
      </c>
      <c r="C511" s="431"/>
      <c r="D511" s="246"/>
      <c r="E511" s="259">
        <v>244</v>
      </c>
      <c r="F511" s="435">
        <v>244</v>
      </c>
      <c r="G511" s="244">
        <v>244</v>
      </c>
      <c r="H511" s="260"/>
      <c r="I511" s="244"/>
      <c r="J511" s="257"/>
      <c r="K511" s="246"/>
      <c r="L511" s="246"/>
      <c r="M511" s="246"/>
      <c r="N511" s="246"/>
      <c r="O511" s="246"/>
      <c r="P511" s="246"/>
      <c r="Q511" s="246"/>
      <c r="R511" s="246"/>
      <c r="S511" s="258"/>
    </row>
    <row r="512" spans="1:19" ht="16.5" customHeight="1" thickBot="1">
      <c r="A512" s="398"/>
      <c r="B512" s="408" t="s">
        <v>26</v>
      </c>
      <c r="C512" s="437"/>
      <c r="D512" s="243"/>
      <c r="E512" s="243"/>
      <c r="F512" s="243"/>
      <c r="G512" s="243"/>
      <c r="H512" s="243"/>
      <c r="I512" s="243"/>
      <c r="J512" s="488"/>
      <c r="K512" s="440"/>
      <c r="L512" s="440"/>
      <c r="M512" s="440"/>
      <c r="N512" s="440"/>
      <c r="O512" s="440"/>
      <c r="P512" s="440"/>
      <c r="Q512" s="440"/>
      <c r="R512" s="440"/>
      <c r="S512" s="460"/>
    </row>
    <row r="513" spans="1:19" ht="16.5" customHeight="1">
      <c r="A513" s="398"/>
      <c r="B513" s="410"/>
      <c r="C513" s="437"/>
      <c r="D513" s="243"/>
      <c r="E513" s="243"/>
      <c r="F513" s="243"/>
      <c r="G513" s="243"/>
      <c r="H513" s="243"/>
      <c r="I513" s="243"/>
      <c r="J513" s="221"/>
      <c r="K513" s="221"/>
      <c r="L513" s="221"/>
      <c r="M513" s="221"/>
      <c r="N513" s="221"/>
      <c r="O513" s="221"/>
      <c r="P513" s="221"/>
      <c r="Q513" s="221"/>
      <c r="R513" s="221"/>
      <c r="S513" s="221"/>
    </row>
    <row r="514" spans="1:19" ht="16.5" customHeight="1">
      <c r="A514" s="398"/>
      <c r="B514" s="408"/>
      <c r="C514" s="437"/>
      <c r="D514" s="243"/>
      <c r="E514" s="243"/>
      <c r="F514" s="243"/>
      <c r="G514" s="243"/>
      <c r="H514" s="243"/>
      <c r="I514" s="243"/>
      <c r="J514" s="221"/>
      <c r="K514" s="221"/>
      <c r="L514" s="221"/>
      <c r="M514" s="221"/>
      <c r="N514" s="221"/>
      <c r="O514" s="221"/>
      <c r="P514" s="221"/>
      <c r="Q514" s="221"/>
      <c r="R514" s="221"/>
      <c r="S514" s="221"/>
    </row>
    <row r="515" spans="1:19" ht="16.5" customHeight="1" thickBot="1">
      <c r="A515" s="398"/>
      <c r="B515" s="408" t="s">
        <v>323</v>
      </c>
      <c r="C515" s="437"/>
      <c r="D515" s="243"/>
      <c r="E515" s="243"/>
      <c r="F515" s="243"/>
      <c r="G515" s="243"/>
      <c r="H515" s="243"/>
      <c r="I515" s="243"/>
      <c r="J515" s="221"/>
      <c r="K515" s="221"/>
      <c r="L515" s="221"/>
      <c r="M515" s="221"/>
      <c r="N515" s="221"/>
      <c r="O515" s="221"/>
      <c r="P515" s="221"/>
      <c r="Q515" s="221"/>
      <c r="R515" s="221"/>
      <c r="S515" s="221"/>
    </row>
    <row r="516" spans="1:19" ht="16.5" customHeight="1" thickBot="1">
      <c r="A516" s="398"/>
      <c r="B516" s="408"/>
      <c r="C516" s="1278" t="s">
        <v>228</v>
      </c>
      <c r="D516" s="1279"/>
      <c r="E516" s="1279"/>
      <c r="F516" s="1279"/>
      <c r="G516" s="1279"/>
      <c r="H516" s="1279"/>
      <c r="I516" s="1279"/>
      <c r="J516" s="1279"/>
      <c r="K516" s="1279"/>
      <c r="L516" s="1279"/>
      <c r="M516" s="1279"/>
      <c r="N516" s="1279"/>
      <c r="O516" s="1279"/>
      <c r="P516" s="1279"/>
      <c r="Q516" s="1279"/>
      <c r="R516" s="1279"/>
      <c r="S516" s="1280"/>
    </row>
    <row r="517" spans="1:19" ht="16.5" customHeight="1" thickBot="1">
      <c r="A517" s="398"/>
      <c r="B517" s="237"/>
      <c r="C517" s="237"/>
      <c r="D517" s="237"/>
      <c r="E517" s="237"/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</row>
    <row r="518" spans="1:19" ht="16.5" customHeight="1">
      <c r="A518" s="398"/>
      <c r="B518" s="474"/>
      <c r="C518" s="414"/>
      <c r="D518" s="392"/>
      <c r="E518" s="1284" t="s">
        <v>3</v>
      </c>
      <c r="F518" s="1285"/>
      <c r="G518" s="1285"/>
      <c r="H518" s="1286"/>
      <c r="I518" s="234"/>
      <c r="J518" s="1281"/>
      <c r="K518" s="1282"/>
      <c r="L518" s="1282"/>
      <c r="M518" s="1282"/>
      <c r="N518" s="1282"/>
      <c r="O518" s="1282"/>
      <c r="P518" s="1282"/>
      <c r="Q518" s="1282"/>
      <c r="R518" s="1282"/>
      <c r="S518" s="1283"/>
    </row>
    <row r="519" spans="1:19" ht="16.5" customHeight="1" thickBot="1">
      <c r="A519" s="398"/>
      <c r="B519" s="408"/>
      <c r="C519" s="468" t="s">
        <v>4</v>
      </c>
      <c r="D519" s="476"/>
      <c r="E519" s="477" t="s">
        <v>5</v>
      </c>
      <c r="F519" s="478" t="s">
        <v>6</v>
      </c>
      <c r="G519" s="478" t="s">
        <v>7</v>
      </c>
      <c r="H519" s="479" t="s">
        <v>8</v>
      </c>
      <c r="I519" s="236"/>
      <c r="J519" s="419"/>
      <c r="K519" s="448"/>
      <c r="L519" s="448"/>
      <c r="M519" s="448"/>
      <c r="N519" s="448"/>
      <c r="O519" s="448"/>
      <c r="P519" s="448"/>
      <c r="Q519" s="448"/>
      <c r="R519" s="448"/>
      <c r="S519" s="420"/>
    </row>
    <row r="520" spans="1:19" ht="16.5" customHeight="1">
      <c r="A520" s="398"/>
      <c r="B520" s="410"/>
      <c r="C520" s="518" t="s">
        <v>191</v>
      </c>
      <c r="D520" s="475" t="s">
        <v>227</v>
      </c>
      <c r="E520" s="432">
        <v>0</v>
      </c>
      <c r="F520" s="433">
        <v>0</v>
      </c>
      <c r="G520" s="433">
        <v>2</v>
      </c>
      <c r="H520" s="422">
        <v>0</v>
      </c>
      <c r="I520" s="242"/>
      <c r="J520" s="257"/>
      <c r="K520" s="243"/>
      <c r="L520" s="243"/>
      <c r="M520" s="243"/>
      <c r="N520" s="243"/>
      <c r="O520" s="243"/>
      <c r="P520" s="243"/>
      <c r="Q520" s="243"/>
      <c r="R520" s="243"/>
      <c r="S520" s="258"/>
    </row>
    <row r="521" spans="1:19" ht="16.5" customHeight="1" thickBot="1">
      <c r="A521" s="398"/>
      <c r="B521" s="410"/>
      <c r="C521" s="482" t="s">
        <v>270</v>
      </c>
      <c r="D521" s="483" t="s">
        <v>146</v>
      </c>
      <c r="E521" s="274">
        <v>0</v>
      </c>
      <c r="F521" s="275">
        <v>0</v>
      </c>
      <c r="G521" s="275">
        <v>0</v>
      </c>
      <c r="H521" s="430">
        <v>0</v>
      </c>
      <c r="I521" s="244"/>
      <c r="J521" s="257"/>
      <c r="K521" s="243"/>
      <c r="L521" s="243"/>
      <c r="M521" s="243"/>
      <c r="N521" s="243"/>
      <c r="O521" s="243"/>
      <c r="P521" s="243"/>
      <c r="Q521" s="243"/>
      <c r="R521" s="243"/>
      <c r="S521" s="258"/>
    </row>
    <row r="522" spans="1:19" ht="16.5" customHeight="1" hidden="1">
      <c r="A522" s="398"/>
      <c r="B522" s="410"/>
      <c r="C522" s="437"/>
      <c r="D522" s="243"/>
      <c r="E522" s="257"/>
      <c r="F522" s="243"/>
      <c r="G522" s="243"/>
      <c r="H522" s="243"/>
      <c r="I522" s="243"/>
      <c r="J522" s="257"/>
      <c r="K522" s="246"/>
      <c r="L522" s="246"/>
      <c r="M522" s="246"/>
      <c r="N522" s="246"/>
      <c r="O522" s="246"/>
      <c r="P522" s="246"/>
      <c r="Q522" s="243"/>
      <c r="R522" s="243"/>
      <c r="S522" s="424"/>
    </row>
    <row r="523" spans="1:19" ht="16.5" customHeight="1" thickBot="1">
      <c r="A523" s="398"/>
      <c r="B523" s="467" t="s">
        <v>11</v>
      </c>
      <c r="C523" s="437">
        <v>0</v>
      </c>
      <c r="D523" s="243">
        <v>0</v>
      </c>
      <c r="E523" s="1102">
        <f>SUM(E520:E522)</f>
        <v>0</v>
      </c>
      <c r="F523" s="1101">
        <f>SUM(F520:F522)</f>
        <v>0</v>
      </c>
      <c r="G523" s="435">
        <f>SUM(G520:G522)</f>
        <v>2</v>
      </c>
      <c r="H523" s="436"/>
      <c r="I523" s="244"/>
      <c r="J523" s="257"/>
      <c r="K523" s="243"/>
      <c r="L523" s="243"/>
      <c r="M523" s="243"/>
      <c r="N523" s="243"/>
      <c r="O523" s="243"/>
      <c r="P523" s="243"/>
      <c r="Q523" s="243"/>
      <c r="R523" s="243"/>
      <c r="S523" s="258"/>
    </row>
    <row r="524" spans="1:19" ht="16.5" customHeight="1" thickBot="1">
      <c r="A524" s="398"/>
      <c r="B524" s="467"/>
      <c r="C524" s="437"/>
      <c r="D524" s="243"/>
      <c r="E524" s="243"/>
      <c r="F524" s="243"/>
      <c r="G524" s="243"/>
      <c r="H524" s="243"/>
      <c r="I524" s="243"/>
      <c r="J524" s="259"/>
      <c r="K524" s="244"/>
      <c r="L524" s="244"/>
      <c r="M524" s="244"/>
      <c r="N524" s="244"/>
      <c r="O524" s="244"/>
      <c r="P524" s="244"/>
      <c r="Q524" s="244"/>
      <c r="R524" s="244"/>
      <c r="S524" s="260"/>
    </row>
    <row r="525" spans="1:19" ht="16.5" customHeight="1" thickBot="1">
      <c r="A525" s="398"/>
      <c r="B525" s="458" t="s">
        <v>324</v>
      </c>
      <c r="C525" s="431"/>
      <c r="D525" s="246"/>
      <c r="E525" s="243"/>
      <c r="F525" s="243"/>
      <c r="G525" s="243"/>
      <c r="H525" s="243"/>
      <c r="I525" s="243"/>
      <c r="J525" s="247"/>
      <c r="K525" s="247"/>
      <c r="L525" s="247"/>
      <c r="M525" s="247"/>
      <c r="N525" s="247"/>
      <c r="O525" s="247"/>
      <c r="P525" s="247"/>
      <c r="Q525" s="247"/>
      <c r="R525" s="247"/>
      <c r="S525" s="247"/>
    </row>
    <row r="526" spans="1:19" ht="16.5" customHeight="1">
      <c r="A526" s="398"/>
      <c r="B526" s="496"/>
      <c r="C526" s="414"/>
      <c r="D526" s="392"/>
      <c r="E526" s="1284" t="s">
        <v>3</v>
      </c>
      <c r="F526" s="1285"/>
      <c r="G526" s="1285"/>
      <c r="H526" s="1286"/>
      <c r="I526" s="234"/>
      <c r="J526" s="1281"/>
      <c r="K526" s="1282"/>
      <c r="L526" s="1282"/>
      <c r="M526" s="1282"/>
      <c r="N526" s="1282"/>
      <c r="O526" s="1282"/>
      <c r="P526" s="1282"/>
      <c r="Q526" s="1282"/>
      <c r="R526" s="1282"/>
      <c r="S526" s="1283"/>
    </row>
    <row r="527" spans="1:19" ht="16.5" customHeight="1" thickBot="1">
      <c r="A527" s="398"/>
      <c r="B527" s="458"/>
      <c r="C527" s="468" t="s">
        <v>4</v>
      </c>
      <c r="D527" s="476"/>
      <c r="E527" s="489" t="s">
        <v>5</v>
      </c>
      <c r="F527" s="478" t="s">
        <v>6</v>
      </c>
      <c r="G527" s="478" t="s">
        <v>7</v>
      </c>
      <c r="H527" s="490" t="s">
        <v>8</v>
      </c>
      <c r="I527" s="236"/>
      <c r="J527" s="419"/>
      <c r="K527" s="448"/>
      <c r="L527" s="448"/>
      <c r="M527" s="448"/>
      <c r="N527" s="448"/>
      <c r="O527" s="448"/>
      <c r="P527" s="448"/>
      <c r="Q527" s="448"/>
      <c r="R527" s="448"/>
      <c r="S527" s="420"/>
    </row>
    <row r="528" spans="1:19" ht="16.5" customHeight="1" thickBot="1">
      <c r="A528" s="398"/>
      <c r="B528" s="505"/>
      <c r="C528" s="449">
        <v>720</v>
      </c>
      <c r="D528" s="483"/>
      <c r="E528" s="432">
        <v>22</v>
      </c>
      <c r="F528" s="433">
        <v>23</v>
      </c>
      <c r="G528" s="433">
        <v>27</v>
      </c>
      <c r="H528" s="422"/>
      <c r="I528" s="242"/>
      <c r="J528" s="455"/>
      <c r="K528" s="246"/>
      <c r="L528" s="246"/>
      <c r="M528" s="246"/>
      <c r="N528" s="246"/>
      <c r="O528" s="246"/>
      <c r="P528" s="246"/>
      <c r="Q528" s="246"/>
      <c r="R528" s="246"/>
      <c r="S528" s="424"/>
    </row>
    <row r="529" spans="1:19" ht="16.5" customHeight="1">
      <c r="A529" s="398"/>
      <c r="B529" s="461" t="s">
        <v>9</v>
      </c>
      <c r="C529" s="431"/>
      <c r="D529" s="246"/>
      <c r="E529" s="432">
        <f>SUM(E528)</f>
        <v>22</v>
      </c>
      <c r="F529" s="433">
        <f>SUM(F528)</f>
        <v>23</v>
      </c>
      <c r="G529" s="433">
        <f>SUM(G528)</f>
        <v>27</v>
      </c>
      <c r="H529" s="422"/>
      <c r="I529" s="243"/>
      <c r="J529" s="455"/>
      <c r="K529" s="246"/>
      <c r="L529" s="246"/>
      <c r="M529" s="246"/>
      <c r="N529" s="246"/>
      <c r="O529" s="246"/>
      <c r="P529" s="246"/>
      <c r="Q529" s="246"/>
      <c r="R529" s="246"/>
      <c r="S529" s="424"/>
    </row>
    <row r="530" spans="1:19" ht="16.5" customHeight="1" thickBot="1">
      <c r="A530" s="398"/>
      <c r="B530" s="451" t="s">
        <v>10</v>
      </c>
      <c r="C530" s="456"/>
      <c r="D530" s="246"/>
      <c r="E530" s="1097">
        <f>E531-E529</f>
        <v>15</v>
      </c>
      <c r="F530" s="275">
        <f>F531-F529</f>
        <v>14</v>
      </c>
      <c r="G530" s="495">
        <f>G531-G529</f>
        <v>10</v>
      </c>
      <c r="H530" s="430"/>
      <c r="I530" s="243"/>
      <c r="J530" s="455"/>
      <c r="K530" s="246"/>
      <c r="L530" s="246"/>
      <c r="M530" s="246"/>
      <c r="N530" s="246"/>
      <c r="O530" s="246"/>
      <c r="P530" s="246"/>
      <c r="Q530" s="246"/>
      <c r="R530" s="512"/>
      <c r="S530" s="457"/>
    </row>
    <row r="531" spans="1:19" ht="16.5" customHeight="1" thickBot="1">
      <c r="A531" s="398"/>
      <c r="B531" s="451" t="s">
        <v>11</v>
      </c>
      <c r="C531" s="456"/>
      <c r="D531" s="246"/>
      <c r="E531" s="259">
        <v>37</v>
      </c>
      <c r="F531" s="435">
        <v>37</v>
      </c>
      <c r="G531" s="244">
        <v>37</v>
      </c>
      <c r="H531" s="260"/>
      <c r="I531" s="244"/>
      <c r="J531" s="257"/>
      <c r="K531" s="246"/>
      <c r="L531" s="246"/>
      <c r="M531" s="246"/>
      <c r="N531" s="246"/>
      <c r="O531" s="246"/>
      <c r="P531" s="246"/>
      <c r="Q531" s="243"/>
      <c r="R531" s="243"/>
      <c r="S531" s="258"/>
    </row>
    <row r="532" spans="1:19" ht="16.5" customHeight="1" thickBot="1">
      <c r="A532" s="398"/>
      <c r="B532" s="496"/>
      <c r="C532" s="431"/>
      <c r="D532" s="246"/>
      <c r="E532" s="243"/>
      <c r="F532" s="243"/>
      <c r="G532" s="243"/>
      <c r="H532" s="243"/>
      <c r="I532" s="243"/>
      <c r="J532" s="459"/>
      <c r="K532" s="371"/>
      <c r="L532" s="371"/>
      <c r="M532" s="371"/>
      <c r="N532" s="371"/>
      <c r="O532" s="371"/>
      <c r="P532" s="442"/>
      <c r="Q532" s="371"/>
      <c r="R532" s="442"/>
      <c r="S532" s="443"/>
    </row>
    <row r="533" spans="1:19" ht="16.5" customHeight="1" thickBot="1">
      <c r="A533" s="398"/>
      <c r="B533" s="461" t="s">
        <v>325</v>
      </c>
      <c r="C533" s="431"/>
      <c r="D533" s="246"/>
      <c r="E533" s="243"/>
      <c r="F533" s="243"/>
      <c r="G533" s="243"/>
      <c r="H533" s="243"/>
      <c r="I533" s="243"/>
      <c r="J533" s="221"/>
      <c r="K533" s="247"/>
      <c r="L533" s="247"/>
      <c r="M533" s="247"/>
      <c r="N533" s="247"/>
      <c r="O533" s="247"/>
      <c r="P533" s="247"/>
      <c r="Q533" s="247"/>
      <c r="R533" s="247"/>
      <c r="S533" s="266"/>
    </row>
    <row r="534" spans="1:19" ht="16.5" customHeight="1" thickBot="1">
      <c r="A534" s="398"/>
      <c r="B534" s="496"/>
      <c r="C534" s="464"/>
      <c r="D534" s="464"/>
      <c r="E534" s="1278" t="s">
        <v>147</v>
      </c>
      <c r="F534" s="1279"/>
      <c r="G534" s="1279"/>
      <c r="H534" s="1280"/>
      <c r="I534" s="234"/>
      <c r="J534" s="1281"/>
      <c r="K534" s="1282"/>
      <c r="L534" s="1282"/>
      <c r="M534" s="1282"/>
      <c r="N534" s="1282"/>
      <c r="O534" s="1282"/>
      <c r="P534" s="1282"/>
      <c r="Q534" s="1282"/>
      <c r="R534" s="1282"/>
      <c r="S534" s="1283"/>
    </row>
    <row r="535" spans="1:19" ht="16.5" customHeight="1" thickBot="1">
      <c r="A535" s="398"/>
      <c r="B535" s="458"/>
      <c r="C535" s="451"/>
      <c r="D535" s="264"/>
      <c r="E535" s="416" t="s">
        <v>5</v>
      </c>
      <c r="F535" s="417" t="s">
        <v>13</v>
      </c>
      <c r="G535" s="417" t="s">
        <v>7</v>
      </c>
      <c r="H535" s="509" t="s">
        <v>8</v>
      </c>
      <c r="I535" s="237" t="s">
        <v>125</v>
      </c>
      <c r="J535" s="419"/>
      <c r="K535" s="448"/>
      <c r="L535" s="448"/>
      <c r="M535" s="448"/>
      <c r="N535" s="448"/>
      <c r="O535" s="448"/>
      <c r="P535" s="448"/>
      <c r="Q535" s="448"/>
      <c r="R535" s="448"/>
      <c r="S535" s="420"/>
    </row>
    <row r="536" spans="1:19" ht="16.5" customHeight="1">
      <c r="A536" s="398"/>
      <c r="B536" s="461" t="s">
        <v>9</v>
      </c>
      <c r="C536" s="496"/>
      <c r="D536" s="246"/>
      <c r="E536" s="432">
        <f>E509+E529</f>
        <v>100</v>
      </c>
      <c r="F536" s="433">
        <f>F509+F529</f>
        <v>116</v>
      </c>
      <c r="G536" s="433">
        <f>G509+G529</f>
        <v>131</v>
      </c>
      <c r="H536" s="433">
        <f>H509+H529</f>
        <v>15</v>
      </c>
      <c r="I536" s="242"/>
      <c r="J536" s="257"/>
      <c r="K536" s="243"/>
      <c r="L536" s="243"/>
      <c r="M536" s="243"/>
      <c r="N536" s="243"/>
      <c r="O536" s="243"/>
      <c r="P536" s="243"/>
      <c r="Q536" s="243"/>
      <c r="R536" s="243"/>
      <c r="S536" s="258"/>
    </row>
    <row r="537" spans="1:19" ht="16.5" customHeight="1" thickBot="1">
      <c r="A537" s="403"/>
      <c r="B537" s="451" t="s">
        <v>10</v>
      </c>
      <c r="C537" s="456"/>
      <c r="D537" s="246"/>
      <c r="E537" s="1097">
        <f>E538-E536</f>
        <v>181</v>
      </c>
      <c r="F537" s="275">
        <f>F538-F536</f>
        <v>165</v>
      </c>
      <c r="G537" s="495">
        <f>G538-G536</f>
        <v>150</v>
      </c>
      <c r="H537" s="430"/>
      <c r="I537" s="238"/>
      <c r="J537" s="257"/>
      <c r="K537" s="246"/>
      <c r="L537" s="246"/>
      <c r="M537" s="246"/>
      <c r="N537" s="246"/>
      <c r="O537" s="512"/>
      <c r="P537" s="512"/>
      <c r="Q537" s="246"/>
      <c r="R537" s="512"/>
      <c r="S537" s="457"/>
    </row>
    <row r="538" spans="1:19" ht="16.5" customHeight="1" thickBot="1">
      <c r="A538" s="403"/>
      <c r="B538" s="451" t="s">
        <v>11</v>
      </c>
      <c r="C538" s="456"/>
      <c r="D538" s="246"/>
      <c r="E538" s="259">
        <f>E511+E531</f>
        <v>281</v>
      </c>
      <c r="F538" s="435">
        <f>F511+F531</f>
        <v>281</v>
      </c>
      <c r="G538" s="244">
        <f>G511+G531</f>
        <v>281</v>
      </c>
      <c r="H538" s="260"/>
      <c r="I538" s="244"/>
      <c r="J538" s="257"/>
      <c r="K538" s="246"/>
      <c r="L538" s="246"/>
      <c r="M538" s="246"/>
      <c r="N538" s="246"/>
      <c r="O538" s="243"/>
      <c r="P538" s="243"/>
      <c r="Q538" s="243"/>
      <c r="R538" s="243"/>
      <c r="S538" s="258"/>
    </row>
    <row r="539" spans="1:19" ht="16.5" customHeight="1" thickBot="1">
      <c r="A539" s="403"/>
      <c r="B539" s="458" t="s">
        <v>26</v>
      </c>
      <c r="C539" s="504"/>
      <c r="D539" s="262"/>
      <c r="E539" s="232"/>
      <c r="F539" s="232"/>
      <c r="G539" s="178"/>
      <c r="H539" s="178"/>
      <c r="I539" s="178"/>
      <c r="J539" s="488"/>
      <c r="K539" s="440"/>
      <c r="L539" s="440"/>
      <c r="M539" s="440"/>
      <c r="N539" s="440"/>
      <c r="O539" s="440"/>
      <c r="P539" s="440"/>
      <c r="Q539" s="440"/>
      <c r="R539" s="440"/>
      <c r="S539" s="460"/>
    </row>
    <row r="540" spans="1:19" ht="16.5" customHeight="1">
      <c r="A540" s="403"/>
      <c r="B540" s="458"/>
      <c r="C540" s="504"/>
      <c r="D540" s="262"/>
      <c r="E540" s="232"/>
      <c r="F540" s="232"/>
      <c r="G540" s="178"/>
      <c r="H540" s="178"/>
      <c r="I540" s="178"/>
      <c r="J540" s="211"/>
      <c r="K540" s="211"/>
      <c r="L540" s="211"/>
      <c r="M540" s="211"/>
      <c r="N540" s="211"/>
      <c r="O540" s="211"/>
      <c r="P540" s="211"/>
      <c r="Q540" s="211"/>
      <c r="R540" s="211"/>
      <c r="S540" s="211"/>
    </row>
    <row r="541" spans="1:19" ht="16.5" customHeight="1">
      <c r="A541" s="403"/>
      <c r="B541" s="516" t="s">
        <v>377</v>
      </c>
      <c r="C541" s="504"/>
      <c r="D541" s="262"/>
      <c r="E541" s="232"/>
      <c r="F541" s="232"/>
      <c r="G541" s="178"/>
      <c r="H541" s="178"/>
      <c r="I541" s="178"/>
      <c r="J541" s="211"/>
      <c r="K541" s="211"/>
      <c r="L541" s="211"/>
      <c r="M541" s="211"/>
      <c r="N541" s="211"/>
      <c r="O541" s="211"/>
      <c r="P541" s="211"/>
      <c r="Q541" s="211"/>
      <c r="R541" s="211"/>
      <c r="S541" s="211"/>
    </row>
    <row r="542" spans="1:19" ht="16.5" customHeight="1">
      <c r="A542" s="403"/>
      <c r="B542" s="516" t="s">
        <v>378</v>
      </c>
      <c r="C542" s="504"/>
      <c r="D542" s="262"/>
      <c r="E542" s="232"/>
      <c r="F542" s="232"/>
      <c r="G542" s="178"/>
      <c r="H542" s="178"/>
      <c r="I542" s="178"/>
      <c r="J542" s="211"/>
      <c r="K542" s="211"/>
      <c r="L542" s="211"/>
      <c r="M542" s="211"/>
      <c r="N542" s="211"/>
      <c r="O542" s="211"/>
      <c r="P542" s="211"/>
      <c r="Q542" s="211"/>
      <c r="R542" s="211"/>
      <c r="S542" s="211"/>
    </row>
    <row r="543" spans="1:19" ht="16.5" customHeight="1">
      <c r="A543" s="403"/>
      <c r="B543" s="519" t="s">
        <v>363</v>
      </c>
      <c r="C543" s="437"/>
      <c r="D543" s="221"/>
      <c r="E543" s="221"/>
      <c r="F543" s="221"/>
      <c r="G543" s="221"/>
      <c r="H543" s="221"/>
      <c r="I543" s="221"/>
      <c r="J543" s="221"/>
      <c r="K543" s="221"/>
      <c r="L543" s="221"/>
      <c r="M543" s="221"/>
      <c r="N543" s="221"/>
      <c r="O543" s="221"/>
      <c r="P543" s="221"/>
      <c r="Q543" s="221"/>
      <c r="R543" s="221"/>
      <c r="S543" s="221"/>
    </row>
    <row r="544" spans="1:19" ht="16.5" customHeight="1">
      <c r="A544" s="403"/>
      <c r="B544" s="519" t="s">
        <v>379</v>
      </c>
      <c r="C544" s="437"/>
      <c r="D544" s="221"/>
      <c r="E544" s="221"/>
      <c r="F544" s="221"/>
      <c r="G544" s="221"/>
      <c r="H544" s="221"/>
      <c r="I544" s="221"/>
      <c r="J544" s="221"/>
      <c r="K544" s="221"/>
      <c r="L544" s="221"/>
      <c r="M544" s="221"/>
      <c r="N544" s="221"/>
      <c r="O544" s="221"/>
      <c r="P544" s="221"/>
      <c r="Q544" s="221"/>
      <c r="R544" s="221"/>
      <c r="S544" s="221"/>
    </row>
    <row r="545" spans="1:19" ht="16.5" customHeight="1">
      <c r="A545" s="403"/>
      <c r="B545" s="410"/>
      <c r="C545" s="411"/>
      <c r="D545" s="221"/>
      <c r="E545" s="221"/>
      <c r="F545" s="221"/>
      <c r="G545" s="221"/>
      <c r="H545" s="221"/>
      <c r="I545" s="221"/>
      <c r="J545" s="221"/>
      <c r="K545" s="221"/>
      <c r="L545" s="221"/>
      <c r="M545" s="221"/>
      <c r="N545" s="221"/>
      <c r="O545" s="221"/>
      <c r="P545" s="221"/>
      <c r="Q545" s="221"/>
      <c r="R545" s="221"/>
      <c r="S545" s="221"/>
    </row>
    <row r="546" spans="1:19" ht="16.5" customHeight="1">
      <c r="A546" s="406"/>
      <c r="B546" s="465" t="s">
        <v>0</v>
      </c>
      <c r="C546" s="467"/>
      <c r="D546" s="232"/>
      <c r="E546" s="232"/>
      <c r="F546" s="232"/>
      <c r="G546" s="232"/>
      <c r="H546" s="232"/>
      <c r="I546" s="232"/>
      <c r="J546" s="232"/>
      <c r="K546" s="232"/>
      <c r="L546" s="232"/>
      <c r="M546" s="232"/>
      <c r="N546" s="232"/>
      <c r="O546" s="232"/>
      <c r="P546" s="232"/>
      <c r="Q546" s="232"/>
      <c r="R546" s="232"/>
      <c r="S546" s="232"/>
    </row>
    <row r="547" spans="1:19" ht="16.5" customHeight="1">
      <c r="A547" s="406"/>
      <c r="B547" s="465" t="s">
        <v>198</v>
      </c>
      <c r="C547" s="467"/>
      <c r="D547" s="232"/>
      <c r="E547" s="232"/>
      <c r="F547" s="232"/>
      <c r="G547" s="232"/>
      <c r="H547" s="232"/>
      <c r="I547" s="232"/>
      <c r="J547" s="232"/>
      <c r="K547" s="232"/>
      <c r="L547" s="232"/>
      <c r="M547" s="232"/>
      <c r="N547" s="232"/>
      <c r="O547" s="232"/>
      <c r="P547" s="232"/>
      <c r="Q547" s="232"/>
      <c r="R547" s="232"/>
      <c r="S547" s="232"/>
    </row>
    <row r="548" spans="1:19" ht="16.5" customHeight="1">
      <c r="A548" s="405"/>
      <c r="B548" s="410"/>
      <c r="C548" s="411"/>
      <c r="D548" s="221"/>
      <c r="E548" s="221"/>
      <c r="F548" s="221"/>
      <c r="G548" s="221"/>
      <c r="H548" s="221"/>
      <c r="I548" s="221"/>
      <c r="J548" s="221"/>
      <c r="K548" s="221"/>
      <c r="L548" s="221"/>
      <c r="M548" s="221"/>
      <c r="N548" s="221"/>
      <c r="O548" s="221"/>
      <c r="P548" s="221"/>
      <c r="Q548" s="221"/>
      <c r="R548" s="221"/>
      <c r="S548" s="221"/>
    </row>
    <row r="549" spans="1:19" ht="16.5" customHeight="1">
      <c r="A549" s="398"/>
      <c r="B549" s="408" t="s">
        <v>223</v>
      </c>
      <c r="C549" s="411"/>
      <c r="D549" s="221"/>
      <c r="E549" s="221"/>
      <c r="F549" s="221"/>
      <c r="G549" s="221"/>
      <c r="H549" s="221"/>
      <c r="I549" s="221"/>
      <c r="J549" s="221"/>
      <c r="K549" s="233"/>
      <c r="L549" s="233"/>
      <c r="M549" s="233"/>
      <c r="N549" s="233"/>
      <c r="O549" s="233"/>
      <c r="P549" s="233"/>
      <c r="Q549" s="233"/>
      <c r="R549" s="233"/>
      <c r="S549" s="233"/>
    </row>
    <row r="550" spans="1:19" ht="16.5" customHeight="1">
      <c r="A550" s="398"/>
      <c r="B550" s="410"/>
      <c r="C550" s="411"/>
      <c r="D550" s="221"/>
      <c r="E550" s="221"/>
      <c r="F550" s="221"/>
      <c r="G550" s="221"/>
      <c r="H550" s="221"/>
      <c r="I550" s="221"/>
      <c r="J550" s="221"/>
      <c r="K550" s="221"/>
      <c r="L550" s="221"/>
      <c r="M550" s="221"/>
      <c r="N550" s="221"/>
      <c r="O550" s="221"/>
      <c r="P550" s="221"/>
      <c r="Q550" s="221"/>
      <c r="R550" s="221"/>
      <c r="S550" s="221"/>
    </row>
    <row r="551" spans="1:19" ht="16.5" customHeight="1" thickBot="1">
      <c r="A551" s="398"/>
      <c r="B551" s="408" t="s">
        <v>2</v>
      </c>
      <c r="C551" s="411"/>
      <c r="D551" s="221"/>
      <c r="E551" s="221"/>
      <c r="F551" s="221"/>
      <c r="G551" s="221"/>
      <c r="H551" s="221"/>
      <c r="I551" s="221"/>
      <c r="J551" s="221"/>
      <c r="K551" s="221"/>
      <c r="L551" s="221"/>
      <c r="M551" s="221"/>
      <c r="N551" s="221"/>
      <c r="O551" s="221"/>
      <c r="P551" s="221"/>
      <c r="Q551" s="221"/>
      <c r="R551" s="221"/>
      <c r="S551" s="221"/>
    </row>
    <row r="552" spans="1:19" ht="16.5" customHeight="1">
      <c r="A552" s="398"/>
      <c r="B552" s="410"/>
      <c r="C552" s="414"/>
      <c r="D552" s="392"/>
      <c r="E552" s="1284" t="s">
        <v>3</v>
      </c>
      <c r="F552" s="1285"/>
      <c r="G552" s="1285"/>
      <c r="H552" s="1286"/>
      <c r="I552" s="234"/>
      <c r="J552" s="1281"/>
      <c r="K552" s="1282"/>
      <c r="L552" s="1282"/>
      <c r="M552" s="1282"/>
      <c r="N552" s="1282"/>
      <c r="O552" s="1282"/>
      <c r="P552" s="1282"/>
      <c r="Q552" s="1282"/>
      <c r="R552" s="1282"/>
      <c r="S552" s="1283"/>
    </row>
    <row r="553" spans="1:19" ht="16.5" customHeight="1" thickBot="1">
      <c r="A553" s="398"/>
      <c r="B553" s="408"/>
      <c r="C553" s="468" t="s">
        <v>4</v>
      </c>
      <c r="D553" s="476"/>
      <c r="E553" s="489" t="s">
        <v>5</v>
      </c>
      <c r="F553" s="478" t="s">
        <v>6</v>
      </c>
      <c r="G553" s="478" t="s">
        <v>7</v>
      </c>
      <c r="H553" s="520" t="s">
        <v>8</v>
      </c>
      <c r="I553" s="236"/>
      <c r="J553" s="419"/>
      <c r="K553" s="448"/>
      <c r="L553" s="448"/>
      <c r="M553" s="448"/>
      <c r="N553" s="448"/>
      <c r="O553" s="448"/>
      <c r="P553" s="448"/>
      <c r="Q553" s="448"/>
      <c r="R553" s="448"/>
      <c r="S553" s="420"/>
    </row>
    <row r="554" spans="1:19" ht="16.5" customHeight="1">
      <c r="A554" s="398"/>
      <c r="B554" s="410"/>
      <c r="C554" s="521" t="s">
        <v>260</v>
      </c>
      <c r="D554" s="422"/>
      <c r="E554" s="423">
        <v>5</v>
      </c>
      <c r="F554" s="270">
        <v>5</v>
      </c>
      <c r="G554" s="270">
        <v>5</v>
      </c>
      <c r="H554" s="270"/>
      <c r="I554" s="249"/>
      <c r="J554" s="455"/>
      <c r="K554" s="246"/>
      <c r="L554" s="246"/>
      <c r="M554" s="246"/>
      <c r="N554" s="246"/>
      <c r="O554" s="246"/>
      <c r="P554" s="246"/>
      <c r="Q554" s="246"/>
      <c r="R554" s="246"/>
      <c r="S554" s="424"/>
    </row>
    <row r="555" spans="1:19" ht="16.5" customHeight="1">
      <c r="A555" s="398"/>
      <c r="B555" s="410"/>
      <c r="C555" s="470" t="s">
        <v>178</v>
      </c>
      <c r="D555" s="454"/>
      <c r="E555" s="423">
        <v>8</v>
      </c>
      <c r="F555" s="270">
        <v>10</v>
      </c>
      <c r="G555" s="270">
        <v>10</v>
      </c>
      <c r="H555" s="270">
        <v>2</v>
      </c>
      <c r="I555" s="238"/>
      <c r="J555" s="257"/>
      <c r="K555" s="243"/>
      <c r="L555" s="243"/>
      <c r="M555" s="243"/>
      <c r="N555" s="243"/>
      <c r="O555" s="243"/>
      <c r="P555" s="243"/>
      <c r="Q555" s="243"/>
      <c r="R555" s="243"/>
      <c r="S555" s="258"/>
    </row>
    <row r="556" spans="1:19" ht="16.5" customHeight="1">
      <c r="A556" s="398"/>
      <c r="B556" s="410"/>
      <c r="C556" s="470" t="s">
        <v>261</v>
      </c>
      <c r="D556" s="454"/>
      <c r="E556" s="423">
        <v>12</v>
      </c>
      <c r="F556" s="270">
        <v>15</v>
      </c>
      <c r="G556" s="270">
        <v>15</v>
      </c>
      <c r="H556" s="270"/>
      <c r="I556" s="238"/>
      <c r="J556" s="257"/>
      <c r="K556" s="243"/>
      <c r="L556" s="243"/>
      <c r="M556" s="243"/>
      <c r="N556" s="243"/>
      <c r="O556" s="243"/>
      <c r="P556" s="243"/>
      <c r="Q556" s="243"/>
      <c r="R556" s="243"/>
      <c r="S556" s="258"/>
    </row>
    <row r="557" spans="1:19" ht="16.5" customHeight="1">
      <c r="A557" s="398"/>
      <c r="B557" s="410"/>
      <c r="C557" s="470">
        <v>152</v>
      </c>
      <c r="D557" s="454"/>
      <c r="E557" s="423">
        <v>3</v>
      </c>
      <c r="F557" s="270">
        <v>4</v>
      </c>
      <c r="G557" s="270">
        <v>4</v>
      </c>
      <c r="H557" s="270"/>
      <c r="I557" s="238"/>
      <c r="J557" s="257"/>
      <c r="K557" s="243"/>
      <c r="L557" s="243"/>
      <c r="M557" s="243"/>
      <c r="N557" s="243"/>
      <c r="O557" s="243"/>
      <c r="P557" s="243"/>
      <c r="Q557" s="243"/>
      <c r="R557" s="243"/>
      <c r="S557" s="258"/>
    </row>
    <row r="558" spans="1:19" ht="16.5" customHeight="1" hidden="1">
      <c r="A558" s="398"/>
      <c r="B558" s="410"/>
      <c r="C558" s="471">
        <v>154</v>
      </c>
      <c r="D558" s="454"/>
      <c r="E558" s="423"/>
      <c r="F558" s="270"/>
      <c r="G558" s="270"/>
      <c r="H558" s="270"/>
      <c r="I558" s="238"/>
      <c r="J558" s="257"/>
      <c r="K558" s="243"/>
      <c r="L558" s="243"/>
      <c r="M558" s="243"/>
      <c r="N558" s="243"/>
      <c r="O558" s="243"/>
      <c r="P558" s="243"/>
      <c r="Q558" s="243"/>
      <c r="R558" s="243"/>
      <c r="S558" s="258"/>
    </row>
    <row r="559" spans="1:19" ht="16.5" customHeight="1">
      <c r="A559" s="398"/>
      <c r="B559" s="410"/>
      <c r="C559" s="471">
        <v>156</v>
      </c>
      <c r="D559" s="273"/>
      <c r="E559" s="423">
        <v>9</v>
      </c>
      <c r="F559" s="270">
        <v>9</v>
      </c>
      <c r="G559" s="270">
        <v>9</v>
      </c>
      <c r="H559" s="270"/>
      <c r="I559" s="238"/>
      <c r="J559" s="257"/>
      <c r="K559" s="243"/>
      <c r="L559" s="243"/>
      <c r="M559" s="243"/>
      <c r="N559" s="243"/>
      <c r="O559" s="243"/>
      <c r="P559" s="243"/>
      <c r="Q559" s="243"/>
      <c r="R559" s="243"/>
      <c r="S559" s="258"/>
    </row>
    <row r="560" spans="1:19" ht="16.5" customHeight="1">
      <c r="A560" s="398"/>
      <c r="B560" s="410"/>
      <c r="C560" s="471">
        <v>158</v>
      </c>
      <c r="D560" s="273"/>
      <c r="E560" s="423">
        <v>1</v>
      </c>
      <c r="F560" s="270">
        <v>1</v>
      </c>
      <c r="G560" s="270">
        <v>1</v>
      </c>
      <c r="H560" s="270"/>
      <c r="I560" s="238"/>
      <c r="J560" s="257"/>
      <c r="K560" s="243"/>
      <c r="L560" s="243"/>
      <c r="M560" s="243"/>
      <c r="N560" s="243"/>
      <c r="O560" s="243"/>
      <c r="P560" s="243"/>
      <c r="Q560" s="243"/>
      <c r="R560" s="243"/>
      <c r="S560" s="258"/>
    </row>
    <row r="561" spans="1:19" ht="16.5" customHeight="1">
      <c r="A561" s="398"/>
      <c r="B561" s="410"/>
      <c r="C561" s="471">
        <v>163</v>
      </c>
      <c r="D561" s="273"/>
      <c r="E561" s="423">
        <v>4</v>
      </c>
      <c r="F561" s="270">
        <v>4</v>
      </c>
      <c r="G561" s="270">
        <v>4</v>
      </c>
      <c r="H561" s="270"/>
      <c r="I561" s="238"/>
      <c r="J561" s="257"/>
      <c r="K561" s="243"/>
      <c r="L561" s="243"/>
      <c r="M561" s="243"/>
      <c r="N561" s="243"/>
      <c r="O561" s="243"/>
      <c r="P561" s="243"/>
      <c r="Q561" s="243"/>
      <c r="R561" s="243"/>
      <c r="S561" s="258"/>
    </row>
    <row r="562" spans="1:19" ht="16.5" customHeight="1">
      <c r="A562" s="398"/>
      <c r="B562" s="410"/>
      <c r="C562" s="471" t="s">
        <v>237</v>
      </c>
      <c r="D562" s="273"/>
      <c r="E562" s="423">
        <v>6</v>
      </c>
      <c r="F562" s="270">
        <v>7</v>
      </c>
      <c r="G562" s="270">
        <v>7</v>
      </c>
      <c r="H562" s="270"/>
      <c r="I562" s="238"/>
      <c r="J562" s="257"/>
      <c r="K562" s="243"/>
      <c r="L562" s="243"/>
      <c r="M562" s="243"/>
      <c r="N562" s="243"/>
      <c r="O562" s="243"/>
      <c r="P562" s="243"/>
      <c r="Q562" s="243"/>
      <c r="R562" s="243"/>
      <c r="S562" s="258"/>
    </row>
    <row r="563" spans="1:19" ht="16.5" customHeight="1">
      <c r="A563" s="398"/>
      <c r="B563" s="410"/>
      <c r="C563" s="471">
        <v>166</v>
      </c>
      <c r="D563" s="273"/>
      <c r="E563" s="423">
        <v>3</v>
      </c>
      <c r="F563" s="270">
        <v>3</v>
      </c>
      <c r="G563" s="270">
        <v>3</v>
      </c>
      <c r="H563" s="270"/>
      <c r="I563" s="238"/>
      <c r="J563" s="257"/>
      <c r="K563" s="243"/>
      <c r="L563" s="243"/>
      <c r="M563" s="243"/>
      <c r="N563" s="243"/>
      <c r="O563" s="243"/>
      <c r="P563" s="243"/>
      <c r="Q563" s="243"/>
      <c r="R563" s="243"/>
      <c r="S563" s="258"/>
    </row>
    <row r="564" spans="1:19" ht="16.5" customHeight="1" hidden="1">
      <c r="A564" s="398"/>
      <c r="B564" s="410"/>
      <c r="C564" s="471">
        <v>169</v>
      </c>
      <c r="D564" s="273"/>
      <c r="E564" s="423"/>
      <c r="F564" s="270"/>
      <c r="G564" s="270"/>
      <c r="H564" s="270"/>
      <c r="I564" s="238"/>
      <c r="J564" s="257"/>
      <c r="K564" s="243"/>
      <c r="L564" s="243"/>
      <c r="M564" s="243"/>
      <c r="N564" s="243"/>
      <c r="O564" s="243"/>
      <c r="P564" s="243"/>
      <c r="Q564" s="243"/>
      <c r="R564" s="243"/>
      <c r="S564" s="258"/>
    </row>
    <row r="565" spans="1:19" ht="16.5" customHeight="1">
      <c r="A565" s="398"/>
      <c r="B565" s="410"/>
      <c r="C565" s="471" t="s">
        <v>262</v>
      </c>
      <c r="D565" s="273"/>
      <c r="E565" s="423">
        <v>5</v>
      </c>
      <c r="F565" s="270">
        <v>6</v>
      </c>
      <c r="G565" s="270">
        <v>6</v>
      </c>
      <c r="H565" s="270"/>
      <c r="I565" s="238"/>
      <c r="J565" s="257"/>
      <c r="K565" s="243"/>
      <c r="L565" s="243"/>
      <c r="M565" s="243"/>
      <c r="N565" s="243"/>
      <c r="O565" s="243"/>
      <c r="P565" s="243"/>
      <c r="Q565" s="243"/>
      <c r="R565" s="243"/>
      <c r="S565" s="258"/>
    </row>
    <row r="566" spans="1:19" ht="16.5" customHeight="1">
      <c r="A566" s="398"/>
      <c r="B566" s="410"/>
      <c r="C566" s="471">
        <v>233</v>
      </c>
      <c r="D566" s="273"/>
      <c r="E566" s="423">
        <v>6</v>
      </c>
      <c r="F566" s="270">
        <v>6</v>
      </c>
      <c r="G566" s="270">
        <v>6</v>
      </c>
      <c r="H566" s="270"/>
      <c r="I566" s="238"/>
      <c r="J566" s="257"/>
      <c r="K566" s="243"/>
      <c r="L566" s="243"/>
      <c r="M566" s="243"/>
      <c r="N566" s="243"/>
      <c r="O566" s="243"/>
      <c r="P566" s="243"/>
      <c r="Q566" s="243"/>
      <c r="R566" s="243"/>
      <c r="S566" s="258"/>
    </row>
    <row r="567" spans="1:19" ht="16.5" customHeight="1">
      <c r="A567" s="398"/>
      <c r="B567" s="410"/>
      <c r="C567" s="471" t="s">
        <v>263</v>
      </c>
      <c r="D567" s="273"/>
      <c r="E567" s="423">
        <v>9</v>
      </c>
      <c r="F567" s="270">
        <v>9</v>
      </c>
      <c r="G567" s="270">
        <v>9</v>
      </c>
      <c r="H567" s="270"/>
      <c r="I567" s="238"/>
      <c r="J567" s="257"/>
      <c r="K567" s="243"/>
      <c r="L567" s="243"/>
      <c r="M567" s="243"/>
      <c r="N567" s="243"/>
      <c r="O567" s="243"/>
      <c r="P567" s="243"/>
      <c r="Q567" s="243"/>
      <c r="R567" s="243"/>
      <c r="S567" s="258"/>
    </row>
    <row r="568" spans="1:19" ht="16.5" customHeight="1" hidden="1">
      <c r="A568" s="398"/>
      <c r="B568" s="410"/>
      <c r="C568" s="471"/>
      <c r="D568" s="273"/>
      <c r="E568" s="423"/>
      <c r="F568" s="270"/>
      <c r="G568" s="270"/>
      <c r="H568" s="270"/>
      <c r="I568" s="238"/>
      <c r="J568" s="257"/>
      <c r="K568" s="243"/>
      <c r="L568" s="243"/>
      <c r="M568" s="243"/>
      <c r="N568" s="243"/>
      <c r="O568" s="243"/>
      <c r="P568" s="243"/>
      <c r="Q568" s="243"/>
      <c r="R568" s="243"/>
      <c r="S568" s="258"/>
    </row>
    <row r="569" spans="1:19" ht="16.5" customHeight="1" hidden="1">
      <c r="A569" s="398"/>
      <c r="B569" s="410"/>
      <c r="C569" s="471"/>
      <c r="D569" s="273"/>
      <c r="E569" s="423"/>
      <c r="F569" s="270"/>
      <c r="G569" s="270"/>
      <c r="H569" s="270"/>
      <c r="I569" s="238"/>
      <c r="J569" s="257"/>
      <c r="K569" s="243"/>
      <c r="L569" s="243"/>
      <c r="M569" s="243"/>
      <c r="N569" s="243"/>
      <c r="O569" s="243"/>
      <c r="P569" s="243"/>
      <c r="Q569" s="243"/>
      <c r="R569" s="243"/>
      <c r="S569" s="258"/>
    </row>
    <row r="570" spans="1:19" ht="16.5" customHeight="1" hidden="1">
      <c r="A570" s="398"/>
      <c r="B570" s="410"/>
      <c r="C570" s="471"/>
      <c r="D570" s="273"/>
      <c r="E570" s="423"/>
      <c r="F570" s="270"/>
      <c r="G570" s="270"/>
      <c r="H570" s="270"/>
      <c r="I570" s="238"/>
      <c r="J570" s="257"/>
      <c r="K570" s="243"/>
      <c r="L570" s="243"/>
      <c r="M570" s="243"/>
      <c r="N570" s="243"/>
      <c r="O570" s="243"/>
      <c r="P570" s="243"/>
      <c r="Q570" s="243"/>
      <c r="R570" s="243"/>
      <c r="S570" s="258"/>
    </row>
    <row r="571" spans="1:19" ht="16.5" customHeight="1" hidden="1">
      <c r="A571" s="398"/>
      <c r="B571" s="410"/>
      <c r="C571" s="471"/>
      <c r="D571" s="273"/>
      <c r="E571" s="423"/>
      <c r="F571" s="270"/>
      <c r="G571" s="270"/>
      <c r="H571" s="270"/>
      <c r="I571" s="238"/>
      <c r="J571" s="257"/>
      <c r="K571" s="243"/>
      <c r="L571" s="243"/>
      <c r="M571" s="243"/>
      <c r="N571" s="243"/>
      <c r="O571" s="243"/>
      <c r="P571" s="243"/>
      <c r="Q571" s="243"/>
      <c r="R571" s="243"/>
      <c r="S571" s="258"/>
    </row>
    <row r="572" spans="1:19" ht="16.5" customHeight="1" hidden="1">
      <c r="A572" s="398"/>
      <c r="B572" s="410"/>
      <c r="C572" s="471"/>
      <c r="D572" s="273"/>
      <c r="E572" s="423"/>
      <c r="F572" s="270"/>
      <c r="G572" s="270"/>
      <c r="H572" s="270"/>
      <c r="I572" s="238"/>
      <c r="J572" s="257"/>
      <c r="K572" s="243"/>
      <c r="L572" s="243"/>
      <c r="M572" s="243"/>
      <c r="N572" s="243"/>
      <c r="O572" s="243"/>
      <c r="P572" s="243"/>
      <c r="Q572" s="243"/>
      <c r="R572" s="243"/>
      <c r="S572" s="258"/>
    </row>
    <row r="573" spans="1:19" ht="16.5" customHeight="1" hidden="1">
      <c r="A573" s="398"/>
      <c r="B573" s="410"/>
      <c r="C573" s="471"/>
      <c r="D573" s="273"/>
      <c r="E573" s="423"/>
      <c r="F573" s="270"/>
      <c r="G573" s="270"/>
      <c r="H573" s="270"/>
      <c r="I573" s="238"/>
      <c r="J573" s="257"/>
      <c r="K573" s="243"/>
      <c r="L573" s="243"/>
      <c r="M573" s="243"/>
      <c r="N573" s="243"/>
      <c r="O573" s="243"/>
      <c r="P573" s="243"/>
      <c r="Q573" s="243"/>
      <c r="R573" s="243"/>
      <c r="S573" s="258"/>
    </row>
    <row r="574" spans="1:19" ht="16.5" customHeight="1" hidden="1">
      <c r="A574" s="398"/>
      <c r="B574" s="410"/>
      <c r="C574" s="471"/>
      <c r="D574" s="273"/>
      <c r="E574" s="423"/>
      <c r="F574" s="270"/>
      <c r="G574" s="270"/>
      <c r="H574" s="270"/>
      <c r="I574" s="238"/>
      <c r="J574" s="257"/>
      <c r="K574" s="243"/>
      <c r="L574" s="243"/>
      <c r="M574" s="243"/>
      <c r="N574" s="243"/>
      <c r="O574" s="243"/>
      <c r="P574" s="243"/>
      <c r="Q574" s="243"/>
      <c r="R574" s="243"/>
      <c r="S574" s="258"/>
    </row>
    <row r="575" spans="1:19" ht="16.5" customHeight="1" hidden="1">
      <c r="A575" s="398"/>
      <c r="B575" s="410"/>
      <c r="C575" s="471"/>
      <c r="D575" s="273"/>
      <c r="E575" s="423"/>
      <c r="F575" s="270"/>
      <c r="G575" s="270"/>
      <c r="H575" s="270"/>
      <c r="I575" s="239"/>
      <c r="J575" s="257"/>
      <c r="K575" s="243"/>
      <c r="L575" s="243"/>
      <c r="M575" s="243"/>
      <c r="N575" s="243"/>
      <c r="O575" s="243"/>
      <c r="P575" s="243"/>
      <c r="Q575" s="243"/>
      <c r="R575" s="243"/>
      <c r="S575" s="258"/>
    </row>
    <row r="576" spans="1:19" ht="16.5" customHeight="1" thickBot="1">
      <c r="A576" s="398"/>
      <c r="B576" s="410"/>
      <c r="C576" s="449"/>
      <c r="D576" s="430"/>
      <c r="E576" s="426"/>
      <c r="F576" s="427"/>
      <c r="G576" s="427"/>
      <c r="H576" s="427"/>
      <c r="I576" s="239"/>
      <c r="J576" s="257"/>
      <c r="K576" s="243"/>
      <c r="L576" s="243"/>
      <c r="M576" s="243"/>
      <c r="N576" s="243"/>
      <c r="O576" s="243"/>
      <c r="P576" s="243"/>
      <c r="Q576" s="243"/>
      <c r="R576" s="243"/>
      <c r="S576" s="258"/>
    </row>
    <row r="577" spans="1:19" ht="16.5" customHeight="1">
      <c r="A577" s="398"/>
      <c r="B577" s="408" t="s">
        <v>9</v>
      </c>
      <c r="C577" s="431"/>
      <c r="D577" s="246" t="s">
        <v>12</v>
      </c>
      <c r="E577" s="432">
        <f>SUM(E554:E576)+E593</f>
        <v>71</v>
      </c>
      <c r="F577" s="433">
        <f>SUM(F554:F576)+F593</f>
        <v>81</v>
      </c>
      <c r="G577" s="433">
        <f>SUM(G554:G576)+G593</f>
        <v>79</v>
      </c>
      <c r="H577" s="422">
        <f>SUM(H554:H576)</f>
        <v>2</v>
      </c>
      <c r="I577" s="234"/>
      <c r="J577" s="257"/>
      <c r="K577" s="243"/>
      <c r="L577" s="243"/>
      <c r="M577" s="243"/>
      <c r="N577" s="243"/>
      <c r="O577" s="243"/>
      <c r="P577" s="243"/>
      <c r="Q577" s="243"/>
      <c r="R577" s="243"/>
      <c r="S577" s="258"/>
    </row>
    <row r="578" spans="1:19" ht="16.5" customHeight="1" thickBot="1">
      <c r="A578" s="398"/>
      <c r="B578" s="408" t="s">
        <v>10</v>
      </c>
      <c r="C578" s="431"/>
      <c r="D578" s="221"/>
      <c r="E578" s="274">
        <f>E579-E577</f>
        <v>137</v>
      </c>
      <c r="F578" s="275">
        <f>F579-F577</f>
        <v>127</v>
      </c>
      <c r="G578" s="275">
        <f>G579-G577</f>
        <v>129</v>
      </c>
      <c r="H578" s="430"/>
      <c r="I578" s="243"/>
      <c r="J578" s="257"/>
      <c r="K578" s="243"/>
      <c r="L578" s="243"/>
      <c r="M578" s="243"/>
      <c r="N578" s="243"/>
      <c r="O578" s="243"/>
      <c r="P578" s="243"/>
      <c r="Q578" s="243"/>
      <c r="R578" s="243"/>
      <c r="S578" s="258"/>
    </row>
    <row r="579" spans="1:19" ht="16.5" customHeight="1" thickBot="1">
      <c r="A579" s="398"/>
      <c r="B579" s="408" t="s">
        <v>11</v>
      </c>
      <c r="C579" s="431"/>
      <c r="D579" s="246"/>
      <c r="E579" s="259">
        <v>208</v>
      </c>
      <c r="F579" s="244">
        <v>208</v>
      </c>
      <c r="G579" s="244">
        <v>208</v>
      </c>
      <c r="H579" s="260"/>
      <c r="I579" s="244"/>
      <c r="J579" s="257"/>
      <c r="K579" s="246"/>
      <c r="L579" s="243"/>
      <c r="M579" s="246"/>
      <c r="N579" s="246"/>
      <c r="O579" s="246"/>
      <c r="P579" s="246"/>
      <c r="Q579" s="243"/>
      <c r="R579" s="243"/>
      <c r="S579" s="258"/>
    </row>
    <row r="580" spans="1:19" ht="16.5" customHeight="1" thickBot="1">
      <c r="A580" s="398"/>
      <c r="B580" s="408" t="s">
        <v>26</v>
      </c>
      <c r="C580" s="437"/>
      <c r="D580" s="243"/>
      <c r="E580" s="243"/>
      <c r="F580" s="243"/>
      <c r="G580" s="243"/>
      <c r="H580" s="243"/>
      <c r="I580" s="243"/>
      <c r="J580" s="488"/>
      <c r="K580" s="440"/>
      <c r="L580" s="440"/>
      <c r="M580" s="440"/>
      <c r="N580" s="440"/>
      <c r="O580" s="440"/>
      <c r="P580" s="440"/>
      <c r="Q580" s="440"/>
      <c r="R580" s="440"/>
      <c r="S580" s="443"/>
    </row>
    <row r="581" spans="1:19" ht="16.5" customHeight="1">
      <c r="A581" s="398"/>
      <c r="B581" s="410"/>
      <c r="C581" s="437"/>
      <c r="D581" s="243"/>
      <c r="E581" s="243"/>
      <c r="F581" s="243"/>
      <c r="G581" s="243"/>
      <c r="H581" s="243"/>
      <c r="I581" s="243"/>
      <c r="J581" s="221"/>
      <c r="K581" s="221"/>
      <c r="L581" s="221"/>
      <c r="M581" s="221"/>
      <c r="N581" s="221"/>
      <c r="O581" s="221"/>
      <c r="P581" s="221"/>
      <c r="Q581" s="221"/>
      <c r="R581" s="221"/>
      <c r="S581" s="221"/>
    </row>
    <row r="582" spans="1:19" ht="16.5" customHeight="1">
      <c r="A582" s="398"/>
      <c r="B582" s="408"/>
      <c r="C582" s="437"/>
      <c r="D582" s="243"/>
      <c r="E582" s="243"/>
      <c r="F582" s="243"/>
      <c r="G582" s="243"/>
      <c r="H582" s="243"/>
      <c r="I582" s="243"/>
      <c r="J582" s="221"/>
      <c r="K582" s="221"/>
      <c r="L582" s="221"/>
      <c r="M582" s="221"/>
      <c r="N582" s="221"/>
      <c r="O582" s="221"/>
      <c r="P582" s="221"/>
      <c r="Q582" s="221"/>
      <c r="R582" s="221"/>
      <c r="S582" s="221"/>
    </row>
    <row r="583" spans="1:19" ht="16.5" customHeight="1" thickBot="1">
      <c r="A583" s="398"/>
      <c r="B583" s="408" t="s">
        <v>326</v>
      </c>
      <c r="C583" s="437"/>
      <c r="D583" s="243"/>
      <c r="E583" s="243"/>
      <c r="F583" s="243"/>
      <c r="G583" s="243"/>
      <c r="H583" s="243"/>
      <c r="I583" s="243"/>
      <c r="J583" s="221"/>
      <c r="K583" s="221"/>
      <c r="L583" s="221"/>
      <c r="M583" s="221"/>
      <c r="N583" s="221"/>
      <c r="O583" s="221"/>
      <c r="P583" s="221"/>
      <c r="Q583" s="221"/>
      <c r="R583" s="221"/>
      <c r="S583" s="221"/>
    </row>
    <row r="584" spans="1:19" ht="16.5" customHeight="1" thickBot="1">
      <c r="A584" s="398"/>
      <c r="B584" s="408"/>
      <c r="C584" s="1278" t="s">
        <v>228</v>
      </c>
      <c r="D584" s="1279"/>
      <c r="E584" s="1279"/>
      <c r="F584" s="1279"/>
      <c r="G584" s="1279"/>
      <c r="H584" s="1279"/>
      <c r="I584" s="1279"/>
      <c r="J584" s="1279"/>
      <c r="K584" s="1279"/>
      <c r="L584" s="1279"/>
      <c r="M584" s="1279"/>
      <c r="N584" s="1279"/>
      <c r="O584" s="1279"/>
      <c r="P584" s="1279"/>
      <c r="Q584" s="1279"/>
      <c r="R584" s="1279"/>
      <c r="S584" s="1280"/>
    </row>
    <row r="585" spans="1:19" ht="16.5" customHeight="1" hidden="1" thickBot="1">
      <c r="A585" s="398"/>
      <c r="B585" s="462"/>
      <c r="C585" s="1293" t="s">
        <v>107</v>
      </c>
      <c r="D585" s="1294"/>
      <c r="E585" s="1294"/>
      <c r="F585" s="1294"/>
      <c r="G585" s="1294"/>
      <c r="H585" s="1294"/>
      <c r="I585" s="1294"/>
      <c r="J585" s="1294"/>
      <c r="K585" s="1294"/>
      <c r="L585" s="1294"/>
      <c r="M585" s="1294"/>
      <c r="N585" s="1294"/>
      <c r="O585" s="1294"/>
      <c r="P585" s="1294"/>
      <c r="Q585" s="1294"/>
      <c r="R585" s="1294"/>
      <c r="S585" s="1295"/>
    </row>
    <row r="586" spans="1:19" ht="15.75" hidden="1" thickBot="1">
      <c r="A586" s="398"/>
      <c r="B586" s="237"/>
      <c r="C586" s="268"/>
      <c r="D586" s="268"/>
      <c r="E586" s="268"/>
      <c r="F586" s="268"/>
      <c r="G586" s="268"/>
      <c r="H586" s="268"/>
      <c r="I586" s="268"/>
      <c r="J586" s="268"/>
      <c r="K586" s="268"/>
      <c r="L586" s="268"/>
      <c r="M586" s="268"/>
      <c r="N586" s="268"/>
      <c r="O586" s="268"/>
      <c r="P586" s="268"/>
      <c r="Q586" s="268"/>
      <c r="R586" s="268"/>
      <c r="S586" s="268"/>
    </row>
    <row r="587" spans="1:19" ht="15.75" thickBot="1">
      <c r="A587" s="398"/>
      <c r="B587" s="474"/>
      <c r="C587" s="414"/>
      <c r="D587" s="392"/>
      <c r="E587" s="1284" t="s">
        <v>3</v>
      </c>
      <c r="F587" s="1285"/>
      <c r="G587" s="1285"/>
      <c r="H587" s="1286"/>
      <c r="I587" s="234"/>
      <c r="J587" s="1281"/>
      <c r="K587" s="1282"/>
      <c r="L587" s="1282"/>
      <c r="M587" s="1282"/>
      <c r="N587" s="1282"/>
      <c r="O587" s="1282"/>
      <c r="P587" s="1282"/>
      <c r="Q587" s="1282"/>
      <c r="R587" s="1282"/>
      <c r="S587" s="1283"/>
    </row>
    <row r="588" spans="1:19" ht="15.75" thickBot="1">
      <c r="A588" s="398"/>
      <c r="B588" s="408"/>
      <c r="C588" s="468" t="s">
        <v>4</v>
      </c>
      <c r="D588" s="476"/>
      <c r="E588" s="416" t="s">
        <v>5</v>
      </c>
      <c r="F588" s="417" t="s">
        <v>6</v>
      </c>
      <c r="G588" s="417" t="s">
        <v>7</v>
      </c>
      <c r="H588" s="418" t="s">
        <v>8</v>
      </c>
      <c r="I588" s="236"/>
      <c r="J588" s="419"/>
      <c r="K588" s="448"/>
      <c r="L588" s="448"/>
      <c r="M588" s="448"/>
      <c r="N588" s="448"/>
      <c r="O588" s="448"/>
      <c r="P588" s="448"/>
      <c r="Q588" s="448"/>
      <c r="R588" s="448"/>
      <c r="S588" s="420"/>
    </row>
    <row r="589" spans="1:19" ht="15">
      <c r="A589" s="398"/>
      <c r="B589" s="410"/>
      <c r="C589" s="480">
        <v>163</v>
      </c>
      <c r="D589" s="481" t="s">
        <v>12</v>
      </c>
      <c r="E589" s="272"/>
      <c r="F589" s="270">
        <v>2</v>
      </c>
      <c r="G589" s="270"/>
      <c r="H589" s="273">
        <v>0</v>
      </c>
      <c r="I589" s="249"/>
      <c r="J589" s="455"/>
      <c r="K589" s="246"/>
      <c r="L589" s="246"/>
      <c r="M589" s="246"/>
      <c r="N589" s="246"/>
      <c r="O589" s="246"/>
      <c r="P589" s="246"/>
      <c r="Q589" s="246"/>
      <c r="R589" s="246"/>
      <c r="S589" s="424"/>
    </row>
    <row r="590" spans="1:19" ht="15" hidden="1">
      <c r="A590" s="398"/>
      <c r="B590" s="410"/>
      <c r="C590" s="522">
        <v>653</v>
      </c>
      <c r="D590" s="523" t="s">
        <v>230</v>
      </c>
      <c r="E590" s="466"/>
      <c r="F590" s="427"/>
      <c r="G590" s="427"/>
      <c r="H590" s="428">
        <v>0</v>
      </c>
      <c r="I590" s="243"/>
      <c r="J590" s="455"/>
      <c r="K590" s="246"/>
      <c r="L590" s="246"/>
      <c r="M590" s="246"/>
      <c r="N590" s="246"/>
      <c r="O590" s="246"/>
      <c r="P590" s="246"/>
      <c r="Q590" s="246"/>
      <c r="R590" s="246"/>
      <c r="S590" s="424"/>
    </row>
    <row r="591" spans="1:19" ht="15.75" hidden="1" thickBot="1">
      <c r="A591" s="398"/>
      <c r="B591" s="410"/>
      <c r="C591" s="482" t="s">
        <v>238</v>
      </c>
      <c r="D591" s="483" t="s">
        <v>232</v>
      </c>
      <c r="E591" s="274"/>
      <c r="F591" s="275"/>
      <c r="G591" s="275"/>
      <c r="H591" s="430">
        <v>0</v>
      </c>
      <c r="I591" s="240"/>
      <c r="J591" s="455"/>
      <c r="K591" s="246"/>
      <c r="L591" s="246"/>
      <c r="M591" s="246"/>
      <c r="N591" s="246"/>
      <c r="O591" s="246"/>
      <c r="P591" s="246"/>
      <c r="Q591" s="246"/>
      <c r="R591" s="246"/>
      <c r="S591" s="424"/>
    </row>
    <row r="592" spans="1:19" ht="15" hidden="1">
      <c r="A592" s="398" t="s">
        <v>47</v>
      </c>
      <c r="B592" s="410"/>
      <c r="C592" s="437"/>
      <c r="D592" s="243"/>
      <c r="E592" s="276"/>
      <c r="F592" s="234"/>
      <c r="G592" s="234"/>
      <c r="H592" s="261"/>
      <c r="I592" s="234"/>
      <c r="J592" s="257"/>
      <c r="K592" s="243"/>
      <c r="L592" s="243"/>
      <c r="M592" s="243"/>
      <c r="N592" s="243"/>
      <c r="O592" s="243"/>
      <c r="P592" s="243"/>
      <c r="Q592" s="243"/>
      <c r="R592" s="243"/>
      <c r="S592" s="258"/>
    </row>
    <row r="593" spans="1:19" ht="15.75" thickBot="1">
      <c r="A593" s="398"/>
      <c r="B593" s="467" t="s">
        <v>11</v>
      </c>
      <c r="C593" s="437"/>
      <c r="D593" s="243"/>
      <c r="E593" s="259">
        <f>SUM(E589:E591)</f>
        <v>0</v>
      </c>
      <c r="F593" s="244">
        <f>SUM(F589:F591)</f>
        <v>2</v>
      </c>
      <c r="G593" s="244">
        <f>SUM(G589:G591)</f>
        <v>0</v>
      </c>
      <c r="H593" s="260">
        <v>0</v>
      </c>
      <c r="I593" s="244"/>
      <c r="J593" s="257"/>
      <c r="K593" s="243"/>
      <c r="L593" s="243"/>
      <c r="M593" s="243"/>
      <c r="N593" s="243"/>
      <c r="O593" s="243"/>
      <c r="P593" s="243"/>
      <c r="Q593" s="243"/>
      <c r="R593" s="243"/>
      <c r="S593" s="258"/>
    </row>
    <row r="594" spans="1:19" ht="15.75" thickBot="1">
      <c r="A594" s="398"/>
      <c r="B594" s="467"/>
      <c r="C594" s="437"/>
      <c r="D594" s="243"/>
      <c r="E594" s="243"/>
      <c r="F594" s="243"/>
      <c r="G594" s="243"/>
      <c r="H594" s="243"/>
      <c r="I594" s="243"/>
      <c r="J594" s="259"/>
      <c r="K594" s="244"/>
      <c r="L594" s="244"/>
      <c r="M594" s="244"/>
      <c r="N594" s="244"/>
      <c r="O594" s="244"/>
      <c r="P594" s="244"/>
      <c r="Q594" s="244"/>
      <c r="R594" s="244"/>
      <c r="S594" s="260"/>
    </row>
    <row r="595" spans="1:19" ht="15.75" thickBot="1">
      <c r="A595" s="398"/>
      <c r="B595" s="458" t="s">
        <v>327</v>
      </c>
      <c r="C595" s="437"/>
      <c r="D595" s="243"/>
      <c r="E595" s="243"/>
      <c r="F595" s="243"/>
      <c r="G595" s="243"/>
      <c r="H595" s="243"/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</row>
    <row r="596" spans="1:19" ht="15.75" hidden="1" thickBot="1">
      <c r="A596" s="398"/>
      <c r="B596" s="410"/>
      <c r="C596" s="431"/>
      <c r="D596" s="246"/>
      <c r="E596" s="243"/>
      <c r="F596" s="243"/>
      <c r="G596" s="243"/>
      <c r="H596" s="243"/>
      <c r="I596" s="243"/>
      <c r="J596" s="247"/>
      <c r="K596" s="247"/>
      <c r="L596" s="247"/>
      <c r="M596" s="247"/>
      <c r="N596" s="247"/>
      <c r="O596" s="247"/>
      <c r="P596" s="247"/>
      <c r="Q596" s="247"/>
      <c r="R596" s="247"/>
      <c r="S596" s="247"/>
    </row>
    <row r="597" spans="1:19" ht="15.75" thickBot="1">
      <c r="A597" s="398"/>
      <c r="B597" s="496"/>
      <c r="C597" s="414"/>
      <c r="D597" s="235"/>
      <c r="E597" s="1284" t="s">
        <v>3</v>
      </c>
      <c r="F597" s="1285"/>
      <c r="G597" s="1285"/>
      <c r="H597" s="1286"/>
      <c r="I597" s="234"/>
      <c r="J597" s="1281"/>
      <c r="K597" s="1282"/>
      <c r="L597" s="1282"/>
      <c r="M597" s="1282"/>
      <c r="N597" s="1282"/>
      <c r="O597" s="1282"/>
      <c r="P597" s="1282"/>
      <c r="Q597" s="1282"/>
      <c r="R597" s="1282"/>
      <c r="S597" s="1283"/>
    </row>
    <row r="598" spans="1:19" ht="15.75" thickBot="1">
      <c r="A598" s="398"/>
      <c r="B598" s="458"/>
      <c r="C598" s="468" t="s">
        <v>4</v>
      </c>
      <c r="D598" s="469"/>
      <c r="E598" s="416" t="s">
        <v>5</v>
      </c>
      <c r="F598" s="417" t="s">
        <v>6</v>
      </c>
      <c r="G598" s="417" t="s">
        <v>7</v>
      </c>
      <c r="H598" s="418" t="s">
        <v>8</v>
      </c>
      <c r="I598" s="236"/>
      <c r="J598" s="419"/>
      <c r="K598" s="448"/>
      <c r="L598" s="448"/>
      <c r="M598" s="448"/>
      <c r="N598" s="448"/>
      <c r="O598" s="448"/>
      <c r="P598" s="448"/>
      <c r="Q598" s="448"/>
      <c r="R598" s="448"/>
      <c r="S598" s="420"/>
    </row>
    <row r="599" spans="1:19" ht="15" hidden="1">
      <c r="A599" s="398"/>
      <c r="B599" s="505"/>
      <c r="C599" s="524">
        <v>750</v>
      </c>
      <c r="D599" s="234"/>
      <c r="E599" s="432"/>
      <c r="F599" s="433"/>
      <c r="G599" s="433"/>
      <c r="H599" s="422"/>
      <c r="I599" s="242"/>
      <c r="J599" s="455"/>
      <c r="K599" s="246"/>
      <c r="L599" s="246"/>
      <c r="M599" s="246"/>
      <c r="N599" s="246"/>
      <c r="O599" s="246"/>
      <c r="P599" s="246"/>
      <c r="Q599" s="246"/>
      <c r="R599" s="246"/>
      <c r="S599" s="424"/>
    </row>
    <row r="600" spans="1:19" ht="15.75" thickBot="1">
      <c r="A600" s="398"/>
      <c r="B600" s="505"/>
      <c r="C600" s="482">
        <v>761</v>
      </c>
      <c r="D600" s="240"/>
      <c r="E600" s="274">
        <v>4</v>
      </c>
      <c r="F600" s="275">
        <v>6</v>
      </c>
      <c r="G600" s="275">
        <v>6</v>
      </c>
      <c r="H600" s="430"/>
      <c r="I600" s="243"/>
      <c r="J600" s="455"/>
      <c r="K600" s="246"/>
      <c r="L600" s="246"/>
      <c r="M600" s="246"/>
      <c r="N600" s="246"/>
      <c r="O600" s="246"/>
      <c r="P600" s="246"/>
      <c r="Q600" s="246"/>
      <c r="R600" s="246"/>
      <c r="S600" s="424"/>
    </row>
    <row r="601" spans="1:19" ht="15">
      <c r="A601" s="398"/>
      <c r="B601" s="461" t="s">
        <v>9</v>
      </c>
      <c r="C601" s="437"/>
      <c r="D601" s="243"/>
      <c r="E601" s="432">
        <f>SUM(E599:E600)</f>
        <v>4</v>
      </c>
      <c r="F601" s="433">
        <f>SUM(F599:F600)</f>
        <v>6</v>
      </c>
      <c r="G601" s="433">
        <f>SUM(G599:G600)</f>
        <v>6</v>
      </c>
      <c r="H601" s="422"/>
      <c r="I601" s="243"/>
      <c r="J601" s="455"/>
      <c r="K601" s="246"/>
      <c r="L601" s="246"/>
      <c r="M601" s="246"/>
      <c r="N601" s="246"/>
      <c r="O601" s="246"/>
      <c r="P601" s="246"/>
      <c r="Q601" s="246"/>
      <c r="R601" s="246"/>
      <c r="S601" s="424"/>
    </row>
    <row r="602" spans="1:19" ht="15.75" thickBot="1">
      <c r="A602" s="398"/>
      <c r="B602" s="451" t="s">
        <v>10</v>
      </c>
      <c r="C602" s="456"/>
      <c r="D602" s="246"/>
      <c r="E602" s="274">
        <f>E603-E601</f>
        <v>29</v>
      </c>
      <c r="F602" s="275">
        <f>F603-F601</f>
        <v>27</v>
      </c>
      <c r="G602" s="275">
        <f>G603-G601</f>
        <v>27</v>
      </c>
      <c r="H602" s="430"/>
      <c r="I602" s="243"/>
      <c r="J602" s="257"/>
      <c r="K602" s="243"/>
      <c r="L602" s="243"/>
      <c r="M602" s="243"/>
      <c r="N602" s="243"/>
      <c r="O602" s="243"/>
      <c r="P602" s="243"/>
      <c r="Q602" s="243"/>
      <c r="R602" s="243"/>
      <c r="S602" s="258"/>
    </row>
    <row r="603" spans="1:19" ht="15.75" thickBot="1">
      <c r="A603" s="398"/>
      <c r="B603" s="451" t="s">
        <v>11</v>
      </c>
      <c r="C603" s="456"/>
      <c r="D603" s="246"/>
      <c r="E603" s="259">
        <v>33</v>
      </c>
      <c r="F603" s="244">
        <v>33</v>
      </c>
      <c r="G603" s="244">
        <v>33</v>
      </c>
      <c r="H603" s="260"/>
      <c r="I603" s="244"/>
      <c r="J603" s="257"/>
      <c r="K603" s="243"/>
      <c r="L603" s="243"/>
      <c r="M603" s="243"/>
      <c r="N603" s="243"/>
      <c r="O603" s="243"/>
      <c r="P603" s="243"/>
      <c r="Q603" s="243"/>
      <c r="R603" s="243"/>
      <c r="S603" s="258"/>
    </row>
    <row r="604" spans="1:19" ht="15.75" thickBot="1">
      <c r="A604" s="398"/>
      <c r="B604" s="496"/>
      <c r="C604" s="431"/>
      <c r="D604" s="246"/>
      <c r="E604" s="243"/>
      <c r="F604" s="243"/>
      <c r="G604" s="243"/>
      <c r="H604" s="243"/>
      <c r="I604" s="243"/>
      <c r="J604" s="459"/>
      <c r="K604" s="371"/>
      <c r="L604" s="371"/>
      <c r="M604" s="371"/>
      <c r="N604" s="371"/>
      <c r="O604" s="371"/>
      <c r="P604" s="442"/>
      <c r="Q604" s="442"/>
      <c r="R604" s="442"/>
      <c r="S604" s="443"/>
    </row>
    <row r="605" spans="1:19" ht="15.75" thickBot="1">
      <c r="A605" s="398"/>
      <c r="B605" s="461" t="s">
        <v>328</v>
      </c>
      <c r="C605" s="431"/>
      <c r="D605" s="246"/>
      <c r="E605" s="243"/>
      <c r="F605" s="243"/>
      <c r="G605" s="243"/>
      <c r="H605" s="243"/>
      <c r="I605" s="243"/>
      <c r="J605" s="221"/>
      <c r="K605" s="247"/>
      <c r="L605" s="247"/>
      <c r="M605" s="247"/>
      <c r="N605" s="247"/>
      <c r="O605" s="247"/>
      <c r="P605" s="247"/>
      <c r="Q605" s="247"/>
      <c r="R605" s="247"/>
      <c r="S605" s="266"/>
    </row>
    <row r="606" spans="1:19" ht="15.75" thickBot="1">
      <c r="A606" s="398"/>
      <c r="B606" s="496"/>
      <c r="C606" s="464"/>
      <c r="D606" s="464"/>
      <c r="E606" s="1278" t="s">
        <v>147</v>
      </c>
      <c r="F606" s="1279"/>
      <c r="G606" s="1279"/>
      <c r="H606" s="1280"/>
      <c r="I606" s="234"/>
      <c r="J606" s="1281"/>
      <c r="K606" s="1282"/>
      <c r="L606" s="1282"/>
      <c r="M606" s="1282"/>
      <c r="N606" s="1282"/>
      <c r="O606" s="1282"/>
      <c r="P606" s="1282"/>
      <c r="Q606" s="1282"/>
      <c r="R606" s="1282"/>
      <c r="S606" s="1283"/>
    </row>
    <row r="607" spans="1:19" ht="15.75" thickBot="1">
      <c r="A607" s="398"/>
      <c r="B607" s="458"/>
      <c r="C607" s="451"/>
      <c r="D607" s="264"/>
      <c r="E607" s="416" t="s">
        <v>5</v>
      </c>
      <c r="F607" s="417" t="s">
        <v>13</v>
      </c>
      <c r="G607" s="417" t="s">
        <v>7</v>
      </c>
      <c r="H607" s="509" t="s">
        <v>8</v>
      </c>
      <c r="I607" s="237" t="s">
        <v>125</v>
      </c>
      <c r="J607" s="419"/>
      <c r="K607" s="448"/>
      <c r="L607" s="448"/>
      <c r="M607" s="448"/>
      <c r="N607" s="448"/>
      <c r="O607" s="448"/>
      <c r="P607" s="448"/>
      <c r="Q607" s="448"/>
      <c r="R607" s="448"/>
      <c r="S607" s="420"/>
    </row>
    <row r="608" spans="1:19" ht="15">
      <c r="A608" s="398"/>
      <c r="B608" s="461" t="s">
        <v>9</v>
      </c>
      <c r="C608" s="496"/>
      <c r="D608" s="246"/>
      <c r="E608" s="432">
        <f>E577+E601</f>
        <v>75</v>
      </c>
      <c r="F608" s="433">
        <f>F577+F601</f>
        <v>87</v>
      </c>
      <c r="G608" s="433">
        <f>G577+G601</f>
        <v>85</v>
      </c>
      <c r="H608" s="422">
        <f>H577+H601</f>
        <v>2</v>
      </c>
      <c r="I608" s="242"/>
      <c r="J608" s="257"/>
      <c r="K608" s="243"/>
      <c r="L608" s="243"/>
      <c r="M608" s="243"/>
      <c r="N608" s="243"/>
      <c r="O608" s="243"/>
      <c r="P608" s="243"/>
      <c r="Q608" s="243"/>
      <c r="R608" s="243"/>
      <c r="S608" s="258"/>
    </row>
    <row r="609" spans="1:19" ht="15.75" thickBot="1">
      <c r="A609" s="398"/>
      <c r="B609" s="451" t="s">
        <v>10</v>
      </c>
      <c r="C609" s="456"/>
      <c r="D609" s="246"/>
      <c r="E609" s="274">
        <f>E610-E608</f>
        <v>166</v>
      </c>
      <c r="F609" s="275">
        <f>F610-F608</f>
        <v>154</v>
      </c>
      <c r="G609" s="275">
        <f>G610-G608</f>
        <v>156</v>
      </c>
      <c r="H609" s="430"/>
      <c r="I609" s="238"/>
      <c r="J609" s="257"/>
      <c r="K609" s="246"/>
      <c r="L609" s="246"/>
      <c r="M609" s="246"/>
      <c r="N609" s="246"/>
      <c r="O609" s="512"/>
      <c r="P609" s="512"/>
      <c r="Q609" s="246"/>
      <c r="R609" s="512"/>
      <c r="S609" s="457"/>
    </row>
    <row r="610" spans="1:19" ht="15.75" thickBot="1">
      <c r="A610" s="398"/>
      <c r="B610" s="451" t="s">
        <v>11</v>
      </c>
      <c r="C610" s="456"/>
      <c r="D610" s="246"/>
      <c r="E610" s="259">
        <f>E579+E603</f>
        <v>241</v>
      </c>
      <c r="F610" s="244">
        <f>F579+F603</f>
        <v>241</v>
      </c>
      <c r="G610" s="244">
        <f>G579+G603</f>
        <v>241</v>
      </c>
      <c r="H610" s="260"/>
      <c r="I610" s="244"/>
      <c r="J610" s="257"/>
      <c r="K610" s="246"/>
      <c r="L610" s="246"/>
      <c r="M610" s="246"/>
      <c r="N610" s="246"/>
      <c r="O610" s="243"/>
      <c r="P610" s="243"/>
      <c r="Q610" s="243"/>
      <c r="R610" s="243"/>
      <c r="S610" s="258"/>
    </row>
    <row r="611" spans="1:19" ht="15.75" thickBot="1">
      <c r="A611" s="398"/>
      <c r="B611" s="458" t="s">
        <v>26</v>
      </c>
      <c r="C611" s="504"/>
      <c r="D611" s="262"/>
      <c r="E611" s="232"/>
      <c r="F611" s="232"/>
      <c r="G611" s="178"/>
      <c r="H611" s="178"/>
      <c r="I611" s="178"/>
      <c r="J611" s="488"/>
      <c r="K611" s="440"/>
      <c r="L611" s="440"/>
      <c r="M611" s="440"/>
      <c r="N611" s="440"/>
      <c r="O611" s="440"/>
      <c r="P611" s="440"/>
      <c r="Q611" s="440"/>
      <c r="R611" s="440"/>
      <c r="S611" s="460"/>
    </row>
    <row r="612" spans="1:19" ht="15" customHeight="1">
      <c r="A612" s="398"/>
      <c r="B612" s="467"/>
      <c r="C612" s="437"/>
      <c r="D612" s="243"/>
      <c r="E612" s="243"/>
      <c r="F612" s="243"/>
      <c r="G612" s="243"/>
      <c r="H612" s="243"/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</row>
    <row r="613" spans="1:19" ht="15" customHeight="1">
      <c r="A613" s="398"/>
      <c r="B613" s="467"/>
      <c r="C613" s="437"/>
      <c r="D613" s="243"/>
      <c r="E613" s="243"/>
      <c r="F613" s="243"/>
      <c r="G613" s="243"/>
      <c r="H613" s="243"/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</row>
    <row r="614" spans="1:19" ht="15" customHeight="1">
      <c r="A614" s="398"/>
      <c r="B614" s="467"/>
      <c r="C614" s="437"/>
      <c r="D614" s="243"/>
      <c r="E614" s="243"/>
      <c r="F614" s="243"/>
      <c r="G614" s="243"/>
      <c r="H614" s="243"/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</row>
    <row r="615" spans="1:19" ht="15" customHeight="1">
      <c r="A615" s="398"/>
      <c r="B615" s="467"/>
      <c r="C615" s="437"/>
      <c r="D615" s="243"/>
      <c r="E615" s="243"/>
      <c r="F615" s="243"/>
      <c r="G615" s="243"/>
      <c r="H615" s="243"/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</row>
    <row r="616" spans="1:19" ht="15" customHeight="1">
      <c r="A616" s="398"/>
      <c r="B616" s="437" t="s">
        <v>360</v>
      </c>
      <c r="C616" s="437"/>
      <c r="D616" s="243"/>
      <c r="E616" s="243"/>
      <c r="F616" s="243"/>
      <c r="G616" s="243"/>
      <c r="H616" s="243"/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</row>
    <row r="617" spans="1:19" ht="15" customHeight="1">
      <c r="A617" s="398"/>
      <c r="B617" s="437" t="s">
        <v>353</v>
      </c>
      <c r="C617" s="437"/>
      <c r="D617" s="243"/>
      <c r="E617" s="243"/>
      <c r="F617" s="243"/>
      <c r="G617" s="243"/>
      <c r="H617" s="243"/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</row>
    <row r="618" spans="1:19" ht="15" customHeight="1">
      <c r="A618" s="398"/>
      <c r="B618" s="410" t="s">
        <v>361</v>
      </c>
      <c r="C618" s="411"/>
      <c r="D618" s="221"/>
      <c r="E618" s="221"/>
      <c r="F618" s="221"/>
      <c r="G618" s="221" t="s">
        <v>47</v>
      </c>
      <c r="H618" s="221"/>
      <c r="I618" s="221"/>
      <c r="J618" s="221"/>
      <c r="K618" s="221"/>
      <c r="L618" s="221"/>
      <c r="M618" s="221"/>
      <c r="N618" s="221"/>
      <c r="O618" s="221"/>
      <c r="P618" s="221"/>
      <c r="Q618" s="221"/>
      <c r="R618" s="221"/>
      <c r="S618" s="221"/>
    </row>
    <row r="619" spans="1:19" ht="15">
      <c r="A619" s="403"/>
      <c r="B619" s="474" t="s">
        <v>47</v>
      </c>
      <c r="C619" s="437"/>
      <c r="D619" s="221"/>
      <c r="E619" s="221"/>
      <c r="F619" s="221"/>
      <c r="G619" s="221"/>
      <c r="H619" s="221"/>
      <c r="I619" s="221"/>
      <c r="J619" s="221"/>
      <c r="K619" s="221"/>
      <c r="L619" s="221"/>
      <c r="M619" s="221"/>
      <c r="N619" s="221"/>
      <c r="O619" s="221"/>
      <c r="P619" s="221"/>
      <c r="Q619" s="221"/>
      <c r="R619" s="221"/>
      <c r="S619" s="221"/>
    </row>
    <row r="620" spans="1:19" ht="15" hidden="1">
      <c r="A620" s="403"/>
      <c r="B620" s="496" t="s">
        <v>290</v>
      </c>
      <c r="C620" s="437"/>
      <c r="D620" s="221"/>
      <c r="E620" s="221"/>
      <c r="F620" s="221"/>
      <c r="G620" s="221"/>
      <c r="H620" s="221"/>
      <c r="I620" s="221"/>
      <c r="J620" s="221"/>
      <c r="K620" s="221"/>
      <c r="L620" s="221"/>
      <c r="M620" s="221"/>
      <c r="N620" s="221"/>
      <c r="O620" s="221"/>
      <c r="P620" s="221"/>
      <c r="Q620" s="221"/>
      <c r="R620" s="221"/>
      <c r="S620" s="221"/>
    </row>
    <row r="621" spans="1:19" ht="15" hidden="1">
      <c r="A621" s="403"/>
      <c r="B621" s="496" t="s">
        <v>291</v>
      </c>
      <c r="C621" s="437"/>
      <c r="D621" s="221"/>
      <c r="E621" s="221"/>
      <c r="F621" s="221"/>
      <c r="G621" s="221"/>
      <c r="H621" s="221"/>
      <c r="I621" s="221"/>
      <c r="J621" s="221"/>
      <c r="K621" s="221"/>
      <c r="L621" s="221"/>
      <c r="M621" s="221"/>
      <c r="N621" s="221"/>
      <c r="O621" s="221"/>
      <c r="P621" s="221"/>
      <c r="Q621" s="221"/>
      <c r="R621" s="221"/>
      <c r="S621" s="221"/>
    </row>
    <row r="622" spans="1:19" ht="15" hidden="1">
      <c r="A622" s="403"/>
      <c r="B622" s="516" t="s">
        <v>264</v>
      </c>
      <c r="C622" s="437"/>
      <c r="D622" s="221"/>
      <c r="E622" s="221"/>
      <c r="F622" s="221"/>
      <c r="G622" s="221"/>
      <c r="H622" s="221"/>
      <c r="I622" s="221"/>
      <c r="J622" s="221"/>
      <c r="K622" s="221"/>
      <c r="L622" s="221"/>
      <c r="M622" s="221"/>
      <c r="N622" s="221"/>
      <c r="O622" s="221"/>
      <c r="P622" s="221"/>
      <c r="Q622" s="221"/>
      <c r="R622" s="221"/>
      <c r="S622" s="221"/>
    </row>
    <row r="623" spans="1:19" ht="15" customHeight="1" hidden="1">
      <c r="A623" s="403"/>
      <c r="B623" s="474"/>
      <c r="C623" s="437"/>
      <c r="D623" s="221"/>
      <c r="E623" s="221"/>
      <c r="F623" s="221"/>
      <c r="G623" s="221"/>
      <c r="H623" s="221"/>
      <c r="I623" s="221"/>
      <c r="J623" s="221"/>
      <c r="K623" s="221"/>
      <c r="L623" s="221"/>
      <c r="M623" s="221"/>
      <c r="N623" s="221"/>
      <c r="O623" s="221"/>
      <c r="P623" s="221"/>
      <c r="Q623" s="221"/>
      <c r="R623" s="221"/>
      <c r="S623" s="221"/>
    </row>
    <row r="624" spans="1:19" ht="15" customHeight="1" hidden="1">
      <c r="A624" s="403"/>
      <c r="B624" s="474"/>
      <c r="C624" s="437"/>
      <c r="D624" s="221"/>
      <c r="E624" s="221"/>
      <c r="F624" s="221"/>
      <c r="G624" s="221"/>
      <c r="H624" s="221"/>
      <c r="I624" s="221"/>
      <c r="J624" s="221"/>
      <c r="K624" s="221"/>
      <c r="L624" s="221"/>
      <c r="M624" s="221"/>
      <c r="N624" s="221"/>
      <c r="O624" s="221"/>
      <c r="P624" s="221"/>
      <c r="Q624" s="221"/>
      <c r="R624" s="221"/>
      <c r="S624" s="221"/>
    </row>
    <row r="625" spans="1:19" ht="15">
      <c r="A625" s="406"/>
      <c r="B625" s="465" t="s">
        <v>0</v>
      </c>
      <c r="C625" s="467"/>
      <c r="D625" s="232"/>
      <c r="E625" s="232"/>
      <c r="F625" s="232"/>
      <c r="G625" s="232"/>
      <c r="H625" s="232"/>
      <c r="I625" s="232"/>
      <c r="J625" s="232"/>
      <c r="K625" s="232"/>
      <c r="L625" s="232"/>
      <c r="M625" s="232"/>
      <c r="N625" s="232"/>
      <c r="O625" s="232"/>
      <c r="P625" s="232"/>
      <c r="Q625" s="232"/>
      <c r="R625" s="232"/>
      <c r="S625" s="232"/>
    </row>
    <row r="626" spans="1:19" ht="15">
      <c r="A626" s="405"/>
      <c r="B626" s="408" t="s">
        <v>198</v>
      </c>
      <c r="C626" s="409"/>
      <c r="D626" s="232"/>
      <c r="E626" s="232"/>
      <c r="F626" s="232"/>
      <c r="G626" s="232"/>
      <c r="H626" s="232"/>
      <c r="I626" s="232"/>
      <c r="J626" s="232"/>
      <c r="K626" s="232"/>
      <c r="L626" s="232"/>
      <c r="M626" s="232"/>
      <c r="N626" s="232"/>
      <c r="O626" s="232"/>
      <c r="P626" s="232"/>
      <c r="Q626" s="232"/>
      <c r="R626" s="232"/>
      <c r="S626" s="232"/>
    </row>
    <row r="627" spans="1:19" ht="8.25" customHeight="1">
      <c r="A627" s="405"/>
      <c r="B627" s="410"/>
      <c r="C627" s="411"/>
      <c r="D627" s="221"/>
      <c r="E627" s="221"/>
      <c r="F627" s="221"/>
      <c r="G627" s="221"/>
      <c r="H627" s="221"/>
      <c r="I627" s="221"/>
      <c r="J627" s="221"/>
      <c r="K627" s="221"/>
      <c r="L627" s="221"/>
      <c r="M627" s="221"/>
      <c r="N627" s="221"/>
      <c r="O627" s="221"/>
      <c r="P627" s="221"/>
      <c r="Q627" s="221"/>
      <c r="R627" s="221"/>
      <c r="S627" s="221"/>
    </row>
    <row r="628" spans="1:19" ht="16.5" customHeight="1">
      <c r="A628" s="398"/>
      <c r="B628" s="408" t="s">
        <v>224</v>
      </c>
      <c r="C628" s="411"/>
      <c r="D628" s="221"/>
      <c r="E628" s="221"/>
      <c r="F628" s="221"/>
      <c r="G628" s="221"/>
      <c r="H628" s="221"/>
      <c r="I628" s="221"/>
      <c r="J628" s="221"/>
      <c r="K628" s="233"/>
      <c r="L628" s="233"/>
      <c r="M628" s="233"/>
      <c r="N628" s="233"/>
      <c r="O628" s="233"/>
      <c r="P628" s="233"/>
      <c r="Q628" s="233"/>
      <c r="R628" s="233"/>
      <c r="S628" s="233"/>
    </row>
    <row r="629" spans="1:19" ht="8.25" customHeight="1">
      <c r="A629" s="398"/>
      <c r="B629" s="410"/>
      <c r="C629" s="411"/>
      <c r="D629" s="221"/>
      <c r="E629" s="221"/>
      <c r="F629" s="221"/>
      <c r="G629" s="221"/>
      <c r="H629" s="221"/>
      <c r="I629" s="221"/>
      <c r="J629" s="221"/>
      <c r="K629" s="221"/>
      <c r="L629" s="221"/>
      <c r="M629" s="221"/>
      <c r="N629" s="221"/>
      <c r="O629" s="221"/>
      <c r="P629" s="221"/>
      <c r="Q629" s="221"/>
      <c r="R629" s="221"/>
      <c r="S629" s="221"/>
    </row>
    <row r="630" spans="1:19" ht="16.5" customHeight="1" thickBot="1">
      <c r="A630" s="398"/>
      <c r="B630" s="408" t="s">
        <v>2</v>
      </c>
      <c r="C630" s="411"/>
      <c r="D630" s="221"/>
      <c r="E630" s="221"/>
      <c r="F630" s="221"/>
      <c r="G630" s="221"/>
      <c r="H630" s="221"/>
      <c r="I630" s="221"/>
      <c r="J630" s="221"/>
      <c r="K630" s="221">
        <v>0</v>
      </c>
      <c r="L630" s="221">
        <v>0</v>
      </c>
      <c r="M630" s="221"/>
      <c r="N630" s="221"/>
      <c r="O630" s="221"/>
      <c r="P630" s="221"/>
      <c r="Q630" s="221"/>
      <c r="R630" s="221"/>
      <c r="S630" s="221"/>
    </row>
    <row r="631" spans="1:19" ht="16.5" customHeight="1" thickBot="1">
      <c r="A631" s="398"/>
      <c r="B631" s="410"/>
      <c r="C631" s="414"/>
      <c r="D631" s="235"/>
      <c r="E631" s="1284" t="s">
        <v>3</v>
      </c>
      <c r="F631" s="1285"/>
      <c r="G631" s="1285"/>
      <c r="H631" s="1286"/>
      <c r="I631" s="234"/>
      <c r="J631" s="1281"/>
      <c r="K631" s="1282"/>
      <c r="L631" s="1282"/>
      <c r="M631" s="1282"/>
      <c r="N631" s="1282"/>
      <c r="O631" s="1282"/>
      <c r="P631" s="1282"/>
      <c r="Q631" s="1282"/>
      <c r="R631" s="1282"/>
      <c r="S631" s="1283"/>
    </row>
    <row r="632" spans="1:19" ht="16.5" customHeight="1" thickBot="1">
      <c r="A632" s="398"/>
      <c r="B632" s="408"/>
      <c r="C632" s="501" t="s">
        <v>4</v>
      </c>
      <c r="D632" s="389"/>
      <c r="E632" s="489" t="s">
        <v>5</v>
      </c>
      <c r="F632" s="478" t="s">
        <v>6</v>
      </c>
      <c r="G632" s="478" t="s">
        <v>7</v>
      </c>
      <c r="H632" s="490" t="s">
        <v>8</v>
      </c>
      <c r="I632" s="236"/>
      <c r="J632" s="419"/>
      <c r="K632" s="448"/>
      <c r="L632" s="448"/>
      <c r="M632" s="448"/>
      <c r="N632" s="448"/>
      <c r="O632" s="448"/>
      <c r="P632" s="448"/>
      <c r="Q632" s="448"/>
      <c r="R632" s="448"/>
      <c r="S632" s="420"/>
    </row>
    <row r="633" spans="1:19" ht="16.5" customHeight="1">
      <c r="A633" s="398"/>
      <c r="B633" s="410"/>
      <c r="C633" s="421" t="s">
        <v>380</v>
      </c>
      <c r="D633" s="515"/>
      <c r="E633" s="423">
        <v>6</v>
      </c>
      <c r="F633" s="270">
        <v>9</v>
      </c>
      <c r="G633" s="270">
        <v>9</v>
      </c>
      <c r="H633" s="422">
        <v>1</v>
      </c>
      <c r="I633" s="249"/>
      <c r="J633" s="455"/>
      <c r="K633" s="246"/>
      <c r="L633" s="246"/>
      <c r="M633" s="246"/>
      <c r="N633" s="246"/>
      <c r="O633" s="246"/>
      <c r="P633" s="246"/>
      <c r="Q633" s="246"/>
      <c r="R633" s="246"/>
      <c r="S633" s="424"/>
    </row>
    <row r="634" spans="1:19" ht="16.5" customHeight="1">
      <c r="A634" s="398"/>
      <c r="B634" s="410"/>
      <c r="C634" s="470">
        <v>42</v>
      </c>
      <c r="D634" s="515"/>
      <c r="E634" s="423">
        <v>1</v>
      </c>
      <c r="F634" s="270">
        <v>1</v>
      </c>
      <c r="G634" s="270">
        <v>1</v>
      </c>
      <c r="H634" s="273"/>
      <c r="I634" s="238"/>
      <c r="J634" s="257"/>
      <c r="K634" s="243"/>
      <c r="L634" s="243"/>
      <c r="M634" s="243"/>
      <c r="N634" s="243"/>
      <c r="O634" s="243"/>
      <c r="P634" s="243"/>
      <c r="Q634" s="243"/>
      <c r="R634" s="243"/>
      <c r="S634" s="258"/>
    </row>
    <row r="635" spans="1:19" ht="16.5" customHeight="1">
      <c r="A635" s="398"/>
      <c r="B635" s="410"/>
      <c r="C635" s="470">
        <v>53</v>
      </c>
      <c r="D635" s="515"/>
      <c r="E635" s="423">
        <v>8</v>
      </c>
      <c r="F635" s="270">
        <v>10</v>
      </c>
      <c r="G635" s="270">
        <v>10</v>
      </c>
      <c r="H635" s="273"/>
      <c r="I635" s="238"/>
      <c r="J635" s="257"/>
      <c r="K635" s="243"/>
      <c r="L635" s="243"/>
      <c r="M635" s="243"/>
      <c r="N635" s="243"/>
      <c r="O635" s="243"/>
      <c r="P635" s="243"/>
      <c r="Q635" s="243"/>
      <c r="R635" s="243"/>
      <c r="S635" s="258"/>
    </row>
    <row r="636" spans="1:19" ht="16.5" customHeight="1">
      <c r="A636" s="398"/>
      <c r="B636" s="410"/>
      <c r="C636" s="470">
        <v>55</v>
      </c>
      <c r="D636" s="515" t="s">
        <v>203</v>
      </c>
      <c r="E636" s="423">
        <v>4</v>
      </c>
      <c r="F636" s="270">
        <v>4</v>
      </c>
      <c r="G636" s="270">
        <v>4</v>
      </c>
      <c r="H636" s="273">
        <v>2</v>
      </c>
      <c r="I636" s="238"/>
      <c r="J636" s="257"/>
      <c r="K636" s="243"/>
      <c r="L636" s="243"/>
      <c r="M636" s="243"/>
      <c r="N636" s="243"/>
      <c r="O636" s="243"/>
      <c r="P636" s="243"/>
      <c r="Q636" s="243"/>
      <c r="R636" s="243"/>
      <c r="S636" s="258"/>
    </row>
    <row r="637" spans="1:19" ht="16.5" customHeight="1">
      <c r="A637" s="398"/>
      <c r="B637" s="410"/>
      <c r="C637" s="470" t="s">
        <v>282</v>
      </c>
      <c r="D637" s="515" t="s">
        <v>203</v>
      </c>
      <c r="E637" s="423">
        <v>7</v>
      </c>
      <c r="F637" s="270">
        <v>8</v>
      </c>
      <c r="G637" s="270">
        <v>10</v>
      </c>
      <c r="H637" s="273">
        <v>2</v>
      </c>
      <c r="I637" s="238"/>
      <c r="J637" s="257"/>
      <c r="K637" s="243"/>
      <c r="L637" s="243"/>
      <c r="M637" s="243"/>
      <c r="N637" s="243"/>
      <c r="O637" s="243"/>
      <c r="P637" s="243"/>
      <c r="Q637" s="243"/>
      <c r="R637" s="243"/>
      <c r="S637" s="258"/>
    </row>
    <row r="638" spans="1:19" ht="16.5" customHeight="1">
      <c r="A638" s="398"/>
      <c r="B638" s="410"/>
      <c r="C638" s="471">
        <v>117</v>
      </c>
      <c r="D638" s="481"/>
      <c r="E638" s="423">
        <v>8</v>
      </c>
      <c r="F638" s="270">
        <v>9</v>
      </c>
      <c r="G638" s="270">
        <v>10</v>
      </c>
      <c r="H638" s="273"/>
      <c r="I638" s="238"/>
      <c r="J638" s="257"/>
      <c r="K638" s="243"/>
      <c r="L638" s="243"/>
      <c r="M638" s="243"/>
      <c r="N638" s="243"/>
      <c r="O638" s="243"/>
      <c r="P638" s="243"/>
      <c r="Q638" s="243"/>
      <c r="R638" s="243"/>
      <c r="S638" s="258"/>
    </row>
    <row r="639" spans="1:19" ht="16.5" customHeight="1" hidden="1">
      <c r="A639" s="398"/>
      <c r="B639" s="410"/>
      <c r="C639" s="471" t="s">
        <v>204</v>
      </c>
      <c r="D639" s="481"/>
      <c r="E639" s="423"/>
      <c r="F639" s="270"/>
      <c r="G639" s="270"/>
      <c r="H639" s="273"/>
      <c r="I639" s="238"/>
      <c r="J639" s="257"/>
      <c r="K639" s="243"/>
      <c r="L639" s="243"/>
      <c r="M639" s="243"/>
      <c r="N639" s="243"/>
      <c r="O639" s="243"/>
      <c r="P639" s="243"/>
      <c r="Q639" s="243"/>
      <c r="R639" s="243"/>
      <c r="S639" s="258"/>
    </row>
    <row r="640" spans="1:19" ht="16.5" customHeight="1">
      <c r="A640" s="398"/>
      <c r="B640" s="410"/>
      <c r="C640" s="471" t="s">
        <v>205</v>
      </c>
      <c r="D640" s="481"/>
      <c r="E640" s="165">
        <v>3</v>
      </c>
      <c r="F640" s="270">
        <v>5</v>
      </c>
      <c r="G640" s="270">
        <v>5</v>
      </c>
      <c r="H640" s="273"/>
      <c r="I640" s="238"/>
      <c r="J640" s="257"/>
      <c r="K640" s="243"/>
      <c r="L640" s="243"/>
      <c r="M640" s="243"/>
      <c r="N640" s="243"/>
      <c r="O640" s="243"/>
      <c r="P640" s="243"/>
      <c r="Q640" s="243"/>
      <c r="R640" s="243"/>
      <c r="S640" s="258"/>
    </row>
    <row r="641" spans="1:19" ht="16.5" customHeight="1" hidden="1">
      <c r="A641" s="398"/>
      <c r="B641" s="410"/>
      <c r="C641" s="471">
        <v>124</v>
      </c>
      <c r="D641" s="481"/>
      <c r="E641" s="423"/>
      <c r="F641" s="270"/>
      <c r="G641" s="270"/>
      <c r="H641" s="273"/>
      <c r="I641" s="238"/>
      <c r="J641" s="257"/>
      <c r="K641" s="243"/>
      <c r="L641" s="243"/>
      <c r="M641" s="243"/>
      <c r="N641" s="243"/>
      <c r="O641" s="243"/>
      <c r="P641" s="243"/>
      <c r="Q641" s="243"/>
      <c r="R641" s="243"/>
      <c r="S641" s="258"/>
    </row>
    <row r="642" spans="1:19" ht="16.5" customHeight="1" hidden="1">
      <c r="A642" s="398"/>
      <c r="B642" s="410"/>
      <c r="C642" s="471">
        <v>127</v>
      </c>
      <c r="D642" s="481"/>
      <c r="E642" s="423"/>
      <c r="F642" s="270"/>
      <c r="G642" s="270"/>
      <c r="H642" s="273"/>
      <c r="I642" s="238"/>
      <c r="J642" s="257"/>
      <c r="K642" s="243"/>
      <c r="L642" s="243"/>
      <c r="M642" s="243"/>
      <c r="N642" s="243"/>
      <c r="O642" s="243"/>
      <c r="P642" s="243"/>
      <c r="Q642" s="243"/>
      <c r="R642" s="243"/>
      <c r="S642" s="258"/>
    </row>
    <row r="643" spans="1:19" ht="16.5" customHeight="1" hidden="1">
      <c r="A643" s="398"/>
      <c r="B643" s="410"/>
      <c r="C643" s="471">
        <v>202</v>
      </c>
      <c r="D643" s="481"/>
      <c r="E643" s="423"/>
      <c r="F643" s="270"/>
      <c r="G643" s="270"/>
      <c r="H643" s="273"/>
      <c r="I643" s="238"/>
      <c r="J643" s="257"/>
      <c r="K643" s="243"/>
      <c r="L643" s="243"/>
      <c r="M643" s="243"/>
      <c r="N643" s="243"/>
      <c r="O643" s="243"/>
      <c r="P643" s="243"/>
      <c r="Q643" s="243"/>
      <c r="R643" s="243"/>
      <c r="S643" s="258"/>
    </row>
    <row r="644" spans="1:19" ht="16.5" customHeight="1">
      <c r="A644" s="398"/>
      <c r="B644" s="410"/>
      <c r="C644" s="471">
        <v>204</v>
      </c>
      <c r="D644" s="481"/>
      <c r="E644" s="423">
        <v>2</v>
      </c>
      <c r="F644" s="270">
        <v>1</v>
      </c>
      <c r="G644" s="270">
        <v>3</v>
      </c>
      <c r="H644" s="273">
        <v>4</v>
      </c>
      <c r="I644" s="238"/>
      <c r="J644" s="257"/>
      <c r="K644" s="243"/>
      <c r="L644" s="243"/>
      <c r="M644" s="243"/>
      <c r="N644" s="243"/>
      <c r="O644" s="243"/>
      <c r="P644" s="243"/>
      <c r="Q644" s="243"/>
      <c r="R644" s="243"/>
      <c r="S644" s="258"/>
    </row>
    <row r="645" spans="1:19" ht="16.5" customHeight="1">
      <c r="A645" s="398"/>
      <c r="B645" s="410"/>
      <c r="C645" s="471" t="s">
        <v>206</v>
      </c>
      <c r="D645" s="481" t="s">
        <v>203</v>
      </c>
      <c r="E645" s="423">
        <v>0</v>
      </c>
      <c r="F645" s="270">
        <v>4</v>
      </c>
      <c r="G645" s="270">
        <v>4</v>
      </c>
      <c r="H645" s="273">
        <v>2</v>
      </c>
      <c r="I645" s="238"/>
      <c r="J645" s="257"/>
      <c r="K645" s="243"/>
      <c r="L645" s="243"/>
      <c r="M645" s="243"/>
      <c r="N645" s="243"/>
      <c r="O645" s="243"/>
      <c r="P645" s="243"/>
      <c r="Q645" s="243"/>
      <c r="R645" s="243"/>
      <c r="S645" s="258"/>
    </row>
    <row r="646" spans="1:19" ht="16.5" customHeight="1">
      <c r="A646" s="398"/>
      <c r="B646" s="410"/>
      <c r="C646" s="471" t="s">
        <v>207</v>
      </c>
      <c r="D646" s="481"/>
      <c r="E646" s="423">
        <v>8</v>
      </c>
      <c r="F646" s="270">
        <v>11</v>
      </c>
      <c r="G646" s="270">
        <v>12</v>
      </c>
      <c r="H646" s="273"/>
      <c r="I646" s="238"/>
      <c r="J646" s="257"/>
      <c r="K646" s="243"/>
      <c r="L646" s="243"/>
      <c r="M646" s="243"/>
      <c r="N646" s="243"/>
      <c r="O646" s="243"/>
      <c r="P646" s="243"/>
      <c r="Q646" s="243"/>
      <c r="R646" s="243"/>
      <c r="S646" s="258"/>
    </row>
    <row r="647" spans="1:19" ht="16.5" customHeight="1" hidden="1">
      <c r="A647" s="398"/>
      <c r="B647" s="410"/>
      <c r="C647" s="471" t="s">
        <v>208</v>
      </c>
      <c r="D647" s="481"/>
      <c r="E647" s="423"/>
      <c r="F647" s="270"/>
      <c r="G647" s="270"/>
      <c r="H647" s="273"/>
      <c r="I647" s="238"/>
      <c r="J647" s="257"/>
      <c r="K647" s="243"/>
      <c r="L647" s="243"/>
      <c r="M647" s="243"/>
      <c r="N647" s="243"/>
      <c r="O647" s="243"/>
      <c r="P647" s="243"/>
      <c r="Q647" s="243"/>
      <c r="R647" s="243"/>
      <c r="S647" s="258"/>
    </row>
    <row r="648" spans="1:19" ht="16.5" customHeight="1" hidden="1">
      <c r="A648" s="398"/>
      <c r="B648" s="410"/>
      <c r="C648" s="471" t="s">
        <v>209</v>
      </c>
      <c r="D648" s="481" t="s">
        <v>203</v>
      </c>
      <c r="E648" s="423"/>
      <c r="F648" s="270"/>
      <c r="G648" s="270"/>
      <c r="H648" s="273">
        <v>1</v>
      </c>
      <c r="I648" s="238"/>
      <c r="J648" s="257"/>
      <c r="K648" s="243"/>
      <c r="L648" s="243"/>
      <c r="M648" s="243"/>
      <c r="N648" s="243"/>
      <c r="O648" s="243"/>
      <c r="P648" s="243"/>
      <c r="Q648" s="243"/>
      <c r="R648" s="243"/>
      <c r="S648" s="258"/>
    </row>
    <row r="649" spans="1:19" ht="16.5" customHeight="1">
      <c r="A649" s="398"/>
      <c r="B649" s="410"/>
      <c r="C649" s="471">
        <v>260</v>
      </c>
      <c r="D649" s="481"/>
      <c r="E649" s="423">
        <v>5</v>
      </c>
      <c r="F649" s="270">
        <v>6</v>
      </c>
      <c r="G649" s="270">
        <v>6</v>
      </c>
      <c r="H649" s="273"/>
      <c r="I649" s="238"/>
      <c r="J649" s="257"/>
      <c r="K649" s="243"/>
      <c r="L649" s="243"/>
      <c r="M649" s="243"/>
      <c r="N649" s="243"/>
      <c r="O649" s="243"/>
      <c r="P649" s="243"/>
      <c r="Q649" s="243"/>
      <c r="R649" s="243"/>
      <c r="S649" s="258"/>
    </row>
    <row r="650" spans="1:19" ht="16.5" customHeight="1" hidden="1">
      <c r="A650" s="398"/>
      <c r="B650" s="410"/>
      <c r="C650" s="471" t="s">
        <v>210</v>
      </c>
      <c r="D650" s="481"/>
      <c r="E650" s="423"/>
      <c r="F650" s="270"/>
      <c r="G650" s="270"/>
      <c r="H650" s="273"/>
      <c r="I650" s="238"/>
      <c r="J650" s="257"/>
      <c r="K650" s="243"/>
      <c r="L650" s="243"/>
      <c r="M650" s="243"/>
      <c r="N650" s="243"/>
      <c r="O650" s="243"/>
      <c r="P650" s="243"/>
      <c r="Q650" s="243"/>
      <c r="R650" s="243"/>
      <c r="S650" s="258"/>
    </row>
    <row r="651" spans="1:19" ht="16.5" customHeight="1">
      <c r="A651" s="398"/>
      <c r="B651" s="410"/>
      <c r="C651" s="471">
        <v>305</v>
      </c>
      <c r="D651" s="481" t="s">
        <v>211</v>
      </c>
      <c r="E651" s="423">
        <v>4</v>
      </c>
      <c r="F651" s="270">
        <v>5</v>
      </c>
      <c r="G651" s="270">
        <v>5</v>
      </c>
      <c r="H651" s="273"/>
      <c r="I651" s="238"/>
      <c r="J651" s="257"/>
      <c r="K651" s="243"/>
      <c r="L651" s="243"/>
      <c r="M651" s="243"/>
      <c r="N651" s="243"/>
      <c r="O651" s="243"/>
      <c r="P651" s="243"/>
      <c r="Q651" s="243"/>
      <c r="R651" s="243"/>
      <c r="S651" s="258"/>
    </row>
    <row r="652" spans="1:19" ht="16.5" customHeight="1">
      <c r="A652" s="398"/>
      <c r="B652" s="410"/>
      <c r="C652" s="471" t="s">
        <v>194</v>
      </c>
      <c r="D652" s="481"/>
      <c r="E652" s="423">
        <v>6</v>
      </c>
      <c r="F652" s="270">
        <v>7</v>
      </c>
      <c r="G652" s="270">
        <v>6</v>
      </c>
      <c r="H652" s="273"/>
      <c r="I652" s="238"/>
      <c r="J652" s="257"/>
      <c r="K652" s="243"/>
      <c r="L652" s="243"/>
      <c r="M652" s="243"/>
      <c r="N652" s="243"/>
      <c r="O652" s="243"/>
      <c r="P652" s="243"/>
      <c r="Q652" s="243"/>
      <c r="R652" s="243"/>
      <c r="S652" s="258"/>
    </row>
    <row r="653" spans="1:19" ht="16.5" customHeight="1">
      <c r="A653" s="398"/>
      <c r="B653" s="410"/>
      <c r="C653" s="471">
        <v>444</v>
      </c>
      <c r="D653" s="481"/>
      <c r="E653" s="423">
        <v>2</v>
      </c>
      <c r="F653" s="270">
        <v>2</v>
      </c>
      <c r="G653" s="270">
        <v>2</v>
      </c>
      <c r="H653" s="273"/>
      <c r="I653" s="238"/>
      <c r="J653" s="257"/>
      <c r="K653" s="243"/>
      <c r="L653" s="243"/>
      <c r="M653" s="243"/>
      <c r="N653" s="243"/>
      <c r="O653" s="243"/>
      <c r="P653" s="243"/>
      <c r="Q653" s="243"/>
      <c r="R653" s="243"/>
      <c r="S653" s="258"/>
    </row>
    <row r="654" spans="1:19" ht="16.5" customHeight="1">
      <c r="A654" s="398"/>
      <c r="B654" s="410"/>
      <c r="C654" s="471" t="s">
        <v>195</v>
      </c>
      <c r="D654" s="481" t="s">
        <v>211</v>
      </c>
      <c r="E654" s="423">
        <v>3</v>
      </c>
      <c r="F654" s="270">
        <v>3</v>
      </c>
      <c r="G654" s="270">
        <v>3</v>
      </c>
      <c r="H654" s="273"/>
      <c r="I654" s="238"/>
      <c r="J654" s="257"/>
      <c r="K654" s="243"/>
      <c r="L654" s="243"/>
      <c r="M654" s="243"/>
      <c r="N654" s="243"/>
      <c r="O654" s="243"/>
      <c r="P654" s="243"/>
      <c r="Q654" s="243"/>
      <c r="R654" s="243"/>
      <c r="S654" s="258"/>
    </row>
    <row r="655" spans="1:19" ht="16.5" customHeight="1">
      <c r="A655" s="398"/>
      <c r="B655" s="410"/>
      <c r="C655" s="471" t="s">
        <v>212</v>
      </c>
      <c r="D655" s="481"/>
      <c r="E655" s="423">
        <v>3</v>
      </c>
      <c r="F655" s="270">
        <v>3</v>
      </c>
      <c r="G655" s="270">
        <v>4</v>
      </c>
      <c r="H655" s="273"/>
      <c r="I655" s="238"/>
      <c r="J655" s="257"/>
      <c r="K655" s="243"/>
      <c r="L655" s="243"/>
      <c r="M655" s="243"/>
      <c r="N655" s="243"/>
      <c r="O655" s="243"/>
      <c r="P655" s="243"/>
      <c r="Q655" s="243"/>
      <c r="R655" s="243"/>
      <c r="S655" s="258"/>
    </row>
    <row r="656" spans="1:19" ht="16.5" customHeight="1">
      <c r="A656" s="398"/>
      <c r="B656" s="410"/>
      <c r="C656" s="471">
        <v>550</v>
      </c>
      <c r="D656" s="481" t="s">
        <v>211</v>
      </c>
      <c r="E656" s="423">
        <v>3</v>
      </c>
      <c r="F656" s="270">
        <v>3</v>
      </c>
      <c r="G656" s="270">
        <v>4</v>
      </c>
      <c r="H656" s="273"/>
      <c r="I656" s="238"/>
      <c r="J656" s="257"/>
      <c r="K656" s="243"/>
      <c r="L656" s="243"/>
      <c r="M656" s="243"/>
      <c r="N656" s="243"/>
      <c r="O656" s="243"/>
      <c r="P656" s="243"/>
      <c r="Q656" s="243"/>
      <c r="R656" s="243"/>
      <c r="S656" s="258"/>
    </row>
    <row r="657" spans="1:19" ht="16.5" customHeight="1">
      <c r="A657" s="398"/>
      <c r="B657" s="410"/>
      <c r="C657" s="471">
        <v>681</v>
      </c>
      <c r="D657" s="481"/>
      <c r="E657" s="423">
        <v>3</v>
      </c>
      <c r="F657" s="270">
        <v>3</v>
      </c>
      <c r="G657" s="270">
        <v>3</v>
      </c>
      <c r="H657" s="273"/>
      <c r="I657" s="238"/>
      <c r="J657" s="257"/>
      <c r="K657" s="243"/>
      <c r="L657" s="243"/>
      <c r="M657" s="243"/>
      <c r="N657" s="243"/>
      <c r="O657" s="243"/>
      <c r="P657" s="243"/>
      <c r="Q657" s="243"/>
      <c r="R657" s="243"/>
      <c r="S657" s="258"/>
    </row>
    <row r="658" spans="1:19" ht="16.5" customHeight="1" hidden="1">
      <c r="A658" s="398"/>
      <c r="B658" s="410"/>
      <c r="C658" s="471"/>
      <c r="D658" s="481"/>
      <c r="E658" s="423"/>
      <c r="F658" s="270"/>
      <c r="G658" s="270"/>
      <c r="H658" s="273"/>
      <c r="I658" s="238"/>
      <c r="J658" s="257"/>
      <c r="K658" s="243"/>
      <c r="L658" s="243"/>
      <c r="M658" s="243"/>
      <c r="N658" s="243"/>
      <c r="O658" s="243"/>
      <c r="P658" s="243"/>
      <c r="Q658" s="243"/>
      <c r="R658" s="243"/>
      <c r="S658" s="258"/>
    </row>
    <row r="659" spans="1:19" ht="16.5" customHeight="1" hidden="1">
      <c r="A659" s="398"/>
      <c r="B659" s="410"/>
      <c r="C659" s="471"/>
      <c r="D659" s="481"/>
      <c r="E659" s="423"/>
      <c r="F659" s="270"/>
      <c r="G659" s="270"/>
      <c r="H659" s="273"/>
      <c r="I659" s="238"/>
      <c r="J659" s="257"/>
      <c r="K659" s="243"/>
      <c r="L659" s="243"/>
      <c r="M659" s="243"/>
      <c r="N659" s="243"/>
      <c r="O659" s="243"/>
      <c r="P659" s="243"/>
      <c r="Q659" s="243"/>
      <c r="R659" s="243"/>
      <c r="S659" s="258"/>
    </row>
    <row r="660" spans="1:19" ht="16.5" customHeight="1" hidden="1">
      <c r="A660" s="398"/>
      <c r="B660" s="410"/>
      <c r="C660" s="471"/>
      <c r="D660" s="481"/>
      <c r="E660" s="423"/>
      <c r="F660" s="270"/>
      <c r="G660" s="270"/>
      <c r="H660" s="273"/>
      <c r="I660" s="238"/>
      <c r="J660" s="257"/>
      <c r="K660" s="243"/>
      <c r="L660" s="243"/>
      <c r="M660" s="243"/>
      <c r="N660" s="243"/>
      <c r="O660" s="243"/>
      <c r="P660" s="243"/>
      <c r="Q660" s="243"/>
      <c r="R660" s="243"/>
      <c r="S660" s="258"/>
    </row>
    <row r="661" spans="1:19" ht="16.5" customHeight="1" hidden="1">
      <c r="A661" s="398"/>
      <c r="B661" s="410"/>
      <c r="C661" s="471"/>
      <c r="D661" s="481"/>
      <c r="E661" s="423"/>
      <c r="F661" s="270"/>
      <c r="G661" s="270"/>
      <c r="H661" s="273"/>
      <c r="I661" s="238"/>
      <c r="J661" s="257"/>
      <c r="K661" s="243"/>
      <c r="L661" s="243"/>
      <c r="M661" s="243"/>
      <c r="N661" s="243"/>
      <c r="O661" s="243"/>
      <c r="P661" s="243"/>
      <c r="Q661" s="243"/>
      <c r="R661" s="243"/>
      <c r="S661" s="258"/>
    </row>
    <row r="662" spans="1:19" ht="16.5" customHeight="1" hidden="1">
      <c r="A662" s="398"/>
      <c r="B662" s="410"/>
      <c r="C662" s="471"/>
      <c r="D662" s="481"/>
      <c r="E662" s="423"/>
      <c r="F662" s="270"/>
      <c r="G662" s="270"/>
      <c r="H662" s="273"/>
      <c r="I662" s="238"/>
      <c r="J662" s="257"/>
      <c r="K662" s="243"/>
      <c r="L662" s="243"/>
      <c r="M662" s="243"/>
      <c r="N662" s="243"/>
      <c r="O662" s="243"/>
      <c r="P662" s="243"/>
      <c r="Q662" s="243"/>
      <c r="R662" s="243"/>
      <c r="S662" s="258"/>
    </row>
    <row r="663" spans="1:19" ht="16.5" customHeight="1" hidden="1">
      <c r="A663" s="398"/>
      <c r="B663" s="410"/>
      <c r="C663" s="471"/>
      <c r="D663" s="481"/>
      <c r="E663" s="423"/>
      <c r="F663" s="270"/>
      <c r="G663" s="270"/>
      <c r="H663" s="273"/>
      <c r="I663" s="238"/>
      <c r="J663" s="257"/>
      <c r="K663" s="243"/>
      <c r="L663" s="243"/>
      <c r="M663" s="243"/>
      <c r="N663" s="243"/>
      <c r="O663" s="243"/>
      <c r="P663" s="243"/>
      <c r="Q663" s="243"/>
      <c r="R663" s="243"/>
      <c r="S663" s="258"/>
    </row>
    <row r="664" spans="1:19" ht="16.5" customHeight="1" hidden="1">
      <c r="A664" s="398"/>
      <c r="B664" s="410"/>
      <c r="C664" s="471"/>
      <c r="D664" s="481"/>
      <c r="E664" s="423"/>
      <c r="F664" s="270"/>
      <c r="G664" s="270"/>
      <c r="H664" s="273"/>
      <c r="I664" s="239"/>
      <c r="J664" s="257"/>
      <c r="K664" s="243"/>
      <c r="L664" s="243"/>
      <c r="M664" s="243"/>
      <c r="N664" s="243"/>
      <c r="O664" s="243"/>
      <c r="P664" s="243"/>
      <c r="Q664" s="243"/>
      <c r="R664" s="243"/>
      <c r="S664" s="258"/>
    </row>
    <row r="665" spans="1:19" ht="16.5" customHeight="1" hidden="1">
      <c r="A665" s="398"/>
      <c r="B665" s="410"/>
      <c r="C665" s="525"/>
      <c r="D665" s="523"/>
      <c r="E665" s="426"/>
      <c r="F665" s="427"/>
      <c r="G665" s="427"/>
      <c r="H665" s="428"/>
      <c r="I665" s="239"/>
      <c r="J665" s="257"/>
      <c r="K665" s="243"/>
      <c r="L665" s="243"/>
      <c r="M665" s="243"/>
      <c r="N665" s="243"/>
      <c r="O665" s="243"/>
      <c r="P665" s="243"/>
      <c r="Q665" s="243"/>
      <c r="R665" s="243"/>
      <c r="S665" s="258"/>
    </row>
    <row r="666" spans="1:19" ht="16.5" customHeight="1" thickBot="1">
      <c r="A666" s="398"/>
      <c r="B666" s="410"/>
      <c r="C666" s="449"/>
      <c r="D666" s="483"/>
      <c r="E666" s="495"/>
      <c r="F666" s="275"/>
      <c r="G666" s="275"/>
      <c r="H666" s="430"/>
      <c r="I666" s="240"/>
      <c r="J666" s="257"/>
      <c r="K666" s="243"/>
      <c r="L666" s="243"/>
      <c r="M666" s="243"/>
      <c r="N666" s="243"/>
      <c r="O666" s="243"/>
      <c r="P666" s="243"/>
      <c r="Q666" s="243"/>
      <c r="R666" s="243"/>
      <c r="S666" s="258"/>
    </row>
    <row r="667" spans="1:19" ht="16.5" customHeight="1">
      <c r="A667" s="398"/>
      <c r="B667" s="408" t="s">
        <v>9</v>
      </c>
      <c r="C667" s="431"/>
      <c r="D667" s="246" t="s">
        <v>12</v>
      </c>
      <c r="E667" s="432">
        <f>SUM(E633:E666)+E684</f>
        <v>76</v>
      </c>
      <c r="F667" s="433">
        <f>SUM(F633:F666)+F684</f>
        <v>94</v>
      </c>
      <c r="G667" s="433">
        <f>SUM(G633:G666)+G684</f>
        <v>110</v>
      </c>
      <c r="H667" s="422">
        <f>SUM(H633:H666)</f>
        <v>12</v>
      </c>
      <c r="I667" s="243"/>
      <c r="J667" s="257"/>
      <c r="K667" s="243"/>
      <c r="L667" s="243"/>
      <c r="M667" s="243"/>
      <c r="N667" s="243"/>
      <c r="O667" s="243"/>
      <c r="P667" s="243"/>
      <c r="Q667" s="243"/>
      <c r="R667" s="243"/>
      <c r="S667" s="258"/>
    </row>
    <row r="668" spans="1:19" ht="16.5" customHeight="1" thickBot="1">
      <c r="A668" s="398"/>
      <c r="B668" s="408" t="s">
        <v>10</v>
      </c>
      <c r="C668" s="431"/>
      <c r="D668" s="246"/>
      <c r="E668" s="274">
        <f>E669-E667</f>
        <v>193</v>
      </c>
      <c r="F668" s="275">
        <f>F669-F667</f>
        <v>175</v>
      </c>
      <c r="G668" s="275">
        <f>G669-G667</f>
        <v>159</v>
      </c>
      <c r="H668" s="430"/>
      <c r="I668" s="243"/>
      <c r="J668" s="257"/>
      <c r="K668" s="526"/>
      <c r="L668" s="243"/>
      <c r="M668" s="243"/>
      <c r="N668" s="243"/>
      <c r="O668" s="243"/>
      <c r="P668" s="243"/>
      <c r="Q668" s="243"/>
      <c r="R668" s="243"/>
      <c r="S668" s="258"/>
    </row>
    <row r="669" spans="1:19" ht="16.5" customHeight="1" thickBot="1">
      <c r="A669" s="398"/>
      <c r="B669" s="408" t="s">
        <v>11</v>
      </c>
      <c r="C669" s="431"/>
      <c r="D669" s="246"/>
      <c r="E669" s="259">
        <v>269</v>
      </c>
      <c r="F669" s="244">
        <v>269</v>
      </c>
      <c r="G669" s="244">
        <v>269</v>
      </c>
      <c r="H669" s="260"/>
      <c r="I669" s="244"/>
      <c r="J669" s="257"/>
      <c r="K669" s="246"/>
      <c r="L669" s="246"/>
      <c r="M669" s="246"/>
      <c r="N669" s="246"/>
      <c r="O669" s="246"/>
      <c r="P669" s="246"/>
      <c r="Q669" s="246"/>
      <c r="R669" s="243"/>
      <c r="S669" s="258"/>
    </row>
    <row r="670" spans="1:19" ht="16.5" customHeight="1" thickBot="1">
      <c r="A670" s="398"/>
      <c r="B670" s="408" t="s">
        <v>26</v>
      </c>
      <c r="C670" s="437"/>
      <c r="D670" s="243"/>
      <c r="E670" s="243"/>
      <c r="F670" s="243"/>
      <c r="G670" s="243"/>
      <c r="H670" s="243"/>
      <c r="I670" s="243"/>
      <c r="J670" s="488"/>
      <c r="K670" s="440"/>
      <c r="L670" s="440"/>
      <c r="M670" s="440"/>
      <c r="N670" s="440"/>
      <c r="O670" s="440"/>
      <c r="P670" s="440"/>
      <c r="Q670" s="440"/>
      <c r="R670" s="440"/>
      <c r="S670" s="460"/>
    </row>
    <row r="671" spans="1:19" ht="16.5" customHeight="1">
      <c r="A671" s="398"/>
      <c r="B671" s="410"/>
      <c r="C671" s="437"/>
      <c r="D671" s="243"/>
      <c r="E671" s="243"/>
      <c r="F671" s="243"/>
      <c r="G671" s="243"/>
      <c r="H671" s="243"/>
      <c r="I671" s="243"/>
      <c r="J671" s="221"/>
      <c r="K671" s="221"/>
      <c r="L671" s="221"/>
      <c r="M671" s="221"/>
      <c r="N671" s="221"/>
      <c r="O671" s="221"/>
      <c r="P671" s="221"/>
      <c r="Q671" s="221"/>
      <c r="R671" s="221"/>
      <c r="S671" s="221"/>
    </row>
    <row r="672" spans="1:19" ht="16.5" customHeight="1">
      <c r="A672" s="398"/>
      <c r="B672" s="408"/>
      <c r="C672" s="437"/>
      <c r="D672" s="243"/>
      <c r="E672" s="243"/>
      <c r="F672" s="243"/>
      <c r="G672" s="243"/>
      <c r="H672" s="243"/>
      <c r="I672" s="243"/>
      <c r="J672" s="221"/>
      <c r="K672" s="221"/>
      <c r="L672" s="221"/>
      <c r="M672" s="221"/>
      <c r="N672" s="221"/>
      <c r="O672" s="221"/>
      <c r="P672" s="221"/>
      <c r="Q672" s="221"/>
      <c r="R672" s="221"/>
      <c r="S672" s="221"/>
    </row>
    <row r="673" spans="1:19" ht="16.5" customHeight="1" thickBot="1">
      <c r="A673" s="398"/>
      <c r="B673" s="527" t="s">
        <v>259</v>
      </c>
      <c r="C673" s="437"/>
      <c r="D673" s="243"/>
      <c r="E673" s="243"/>
      <c r="F673" s="243"/>
      <c r="G673" s="243"/>
      <c r="H673" s="243"/>
      <c r="I673" s="243"/>
      <c r="J673" s="221"/>
      <c r="K673" s="221"/>
      <c r="L673" s="221"/>
      <c r="M673" s="221"/>
      <c r="N673" s="221"/>
      <c r="O673" s="221"/>
      <c r="P673" s="221"/>
      <c r="Q673" s="221"/>
      <c r="R673" s="221"/>
      <c r="S673" s="221"/>
    </row>
    <row r="674" spans="1:19" ht="16.5" customHeight="1" hidden="1" thickBot="1">
      <c r="A674" s="398"/>
      <c r="B674" s="1278" t="s">
        <v>107</v>
      </c>
      <c r="C674" s="1279"/>
      <c r="D674" s="1279"/>
      <c r="E674" s="1279"/>
      <c r="F674" s="1279"/>
      <c r="G674" s="1279"/>
      <c r="H674" s="1279"/>
      <c r="I674" s="1279"/>
      <c r="J674" s="1279"/>
      <c r="K674" s="1279"/>
      <c r="L674" s="1279"/>
      <c r="M674" s="1279"/>
      <c r="N674" s="1279"/>
      <c r="O674" s="1279"/>
      <c r="P674" s="1279"/>
      <c r="Q674" s="1279"/>
      <c r="R674" s="1279"/>
      <c r="S674" s="1279"/>
    </row>
    <row r="675" spans="1:19" ht="16.5" customHeight="1" hidden="1">
      <c r="A675" s="398"/>
      <c r="B675" s="527"/>
      <c r="C675" s="437"/>
      <c r="D675" s="243"/>
      <c r="E675" s="243"/>
      <c r="F675" s="243"/>
      <c r="G675" s="243"/>
      <c r="H675" s="243"/>
      <c r="I675" s="243"/>
      <c r="J675" s="221"/>
      <c r="K675" s="221"/>
      <c r="L675" s="221"/>
      <c r="M675" s="221"/>
      <c r="N675" s="221"/>
      <c r="O675" s="221"/>
      <c r="P675" s="221"/>
      <c r="Q675" s="221"/>
      <c r="R675" s="221"/>
      <c r="S675" s="221"/>
    </row>
    <row r="676" spans="1:19" ht="16.5" customHeight="1" hidden="1" thickBot="1">
      <c r="A676" s="398"/>
      <c r="B676" s="527"/>
      <c r="C676" s="437"/>
      <c r="D676" s="243"/>
      <c r="E676" s="243"/>
      <c r="F676" s="243"/>
      <c r="G676" s="243"/>
      <c r="H676" s="243"/>
      <c r="I676" s="243"/>
      <c r="J676" s="221"/>
      <c r="K676" s="221"/>
      <c r="L676" s="221"/>
      <c r="M676" s="221"/>
      <c r="N676" s="221"/>
      <c r="O676" s="221"/>
      <c r="P676" s="221"/>
      <c r="Q676" s="221"/>
      <c r="R676" s="221"/>
      <c r="S676" s="221"/>
    </row>
    <row r="677" spans="1:19" ht="16.5" customHeight="1" thickBot="1">
      <c r="A677" s="398"/>
      <c r="B677" s="527"/>
      <c r="C677" s="1278" t="s">
        <v>228</v>
      </c>
      <c r="D677" s="1279"/>
      <c r="E677" s="1279"/>
      <c r="F677" s="1279"/>
      <c r="G677" s="1279"/>
      <c r="H677" s="1279"/>
      <c r="I677" s="1279"/>
      <c r="J677" s="1279"/>
      <c r="K677" s="1279"/>
      <c r="L677" s="1279"/>
      <c r="M677" s="1279"/>
      <c r="N677" s="1279"/>
      <c r="O677" s="1279"/>
      <c r="P677" s="1279"/>
      <c r="Q677" s="1279"/>
      <c r="R677" s="1279"/>
      <c r="S677" s="1280"/>
    </row>
    <row r="678" spans="1:19" ht="16.5" customHeight="1" hidden="1" thickBot="1">
      <c r="A678" s="398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</row>
    <row r="679" spans="1:19" ht="16.5" customHeight="1">
      <c r="A679" s="398"/>
      <c r="B679" s="528"/>
      <c r="C679" s="529"/>
      <c r="D679" s="392"/>
      <c r="E679" s="1284" t="s">
        <v>3</v>
      </c>
      <c r="F679" s="1285"/>
      <c r="G679" s="1285"/>
      <c r="H679" s="1286"/>
      <c r="I679" s="234"/>
      <c r="J679" s="1281"/>
      <c r="K679" s="1282"/>
      <c r="L679" s="1282"/>
      <c r="M679" s="1282"/>
      <c r="N679" s="1282"/>
      <c r="O679" s="1282"/>
      <c r="P679" s="1282"/>
      <c r="Q679" s="1282"/>
      <c r="R679" s="1282"/>
      <c r="S679" s="1283"/>
    </row>
    <row r="680" spans="1:19" ht="16.5" customHeight="1" thickBot="1">
      <c r="A680" s="398"/>
      <c r="B680" s="527"/>
      <c r="C680" s="468" t="s">
        <v>4</v>
      </c>
      <c r="D680" s="469"/>
      <c r="E680" s="477" t="s">
        <v>5</v>
      </c>
      <c r="F680" s="478" t="s">
        <v>6</v>
      </c>
      <c r="G680" s="478" t="s">
        <v>7</v>
      </c>
      <c r="H680" s="490" t="s">
        <v>8</v>
      </c>
      <c r="I680" s="236"/>
      <c r="J680" s="419"/>
      <c r="K680" s="448"/>
      <c r="L680" s="448"/>
      <c r="M680" s="448"/>
      <c r="N680" s="448"/>
      <c r="O680" s="448"/>
      <c r="P680" s="448"/>
      <c r="Q680" s="448"/>
      <c r="R680" s="448"/>
      <c r="S680" s="420"/>
    </row>
    <row r="681" spans="1:19" ht="16.5" customHeight="1">
      <c r="A681" s="398"/>
      <c r="B681" s="530"/>
      <c r="C681" s="480" t="s">
        <v>231</v>
      </c>
      <c r="D681" s="422" t="s">
        <v>232</v>
      </c>
      <c r="E681" s="272"/>
      <c r="F681" s="270"/>
      <c r="G681" s="270">
        <v>3</v>
      </c>
      <c r="H681" s="273"/>
      <c r="I681" s="249"/>
      <c r="J681" s="455"/>
      <c r="K681" s="246"/>
      <c r="L681" s="246"/>
      <c r="M681" s="246"/>
      <c r="N681" s="246"/>
      <c r="O681" s="246"/>
      <c r="P681" s="246"/>
      <c r="Q681" s="246"/>
      <c r="R681" s="246"/>
      <c r="S681" s="424"/>
    </row>
    <row r="682" spans="1:19" ht="16.5" customHeight="1" thickBot="1">
      <c r="A682" s="398"/>
      <c r="B682" s="530"/>
      <c r="C682" s="482">
        <v>657</v>
      </c>
      <c r="D682" s="430" t="s">
        <v>230</v>
      </c>
      <c r="E682" s="274"/>
      <c r="F682" s="275"/>
      <c r="G682" s="275">
        <v>6</v>
      </c>
      <c r="H682" s="430"/>
      <c r="I682" s="240"/>
      <c r="J682" s="257"/>
      <c r="K682" s="243"/>
      <c r="L682" s="243"/>
      <c r="M682" s="243"/>
      <c r="N682" s="243"/>
      <c r="O682" s="243"/>
      <c r="P682" s="243"/>
      <c r="Q682" s="243"/>
      <c r="R682" s="243"/>
      <c r="S682" s="258"/>
    </row>
    <row r="683" spans="1:19" ht="16.5" customHeight="1" hidden="1">
      <c r="A683" s="398"/>
      <c r="B683" s="530"/>
      <c r="C683" s="437"/>
      <c r="D683" s="243"/>
      <c r="E683" s="257"/>
      <c r="F683" s="243"/>
      <c r="G683" s="243"/>
      <c r="H683" s="243"/>
      <c r="I683" s="243"/>
      <c r="J683" s="257"/>
      <c r="K683" s="243"/>
      <c r="L683" s="243"/>
      <c r="M683" s="243"/>
      <c r="N683" s="243"/>
      <c r="O683" s="243"/>
      <c r="P683" s="243"/>
      <c r="Q683" s="243"/>
      <c r="R683" s="243"/>
      <c r="S683" s="258"/>
    </row>
    <row r="684" spans="1:19" ht="16.5" customHeight="1" thickBot="1">
      <c r="A684" s="398"/>
      <c r="B684" s="467" t="s">
        <v>11</v>
      </c>
      <c r="C684" s="437"/>
      <c r="D684" s="243"/>
      <c r="E684" s="259">
        <f>SUM(E681:E682)</f>
        <v>0</v>
      </c>
      <c r="F684" s="244">
        <f>SUM(F681:F682)</f>
        <v>0</v>
      </c>
      <c r="G684" s="244">
        <f>SUM(G681:G682)</f>
        <v>9</v>
      </c>
      <c r="H684" s="244"/>
      <c r="I684" s="244"/>
      <c r="J684" s="257"/>
      <c r="K684" s="243"/>
      <c r="L684" s="243"/>
      <c r="M684" s="243"/>
      <c r="N684" s="243"/>
      <c r="O684" s="243"/>
      <c r="P684" s="243"/>
      <c r="Q684" s="243"/>
      <c r="R684" s="243"/>
      <c r="S684" s="258"/>
    </row>
    <row r="685" spans="1:19" ht="16.5" customHeight="1" thickBot="1">
      <c r="A685" s="398"/>
      <c r="B685" s="530"/>
      <c r="C685" s="411"/>
      <c r="D685" s="221"/>
      <c r="E685" s="221"/>
      <c r="F685" s="221"/>
      <c r="G685" s="221"/>
      <c r="H685" s="221"/>
      <c r="I685" s="221"/>
      <c r="J685" s="259"/>
      <c r="K685" s="244"/>
      <c r="L685" s="244"/>
      <c r="M685" s="244"/>
      <c r="N685" s="244"/>
      <c r="O685" s="244"/>
      <c r="P685" s="244"/>
      <c r="Q685" s="244"/>
      <c r="R685" s="244"/>
      <c r="S685" s="260"/>
    </row>
    <row r="686" spans="1:19" ht="16.5" customHeight="1" hidden="1" thickBot="1">
      <c r="A686" s="398"/>
      <c r="B686" s="396" t="s">
        <v>339</v>
      </c>
      <c r="C686" s="164"/>
      <c r="D686" s="138"/>
      <c r="E686" s="138"/>
      <c r="F686" s="138"/>
      <c r="G686" s="138"/>
      <c r="H686" s="138"/>
      <c r="I686" s="138"/>
      <c r="J686" s="277"/>
      <c r="K686" s="277"/>
      <c r="L686" s="277"/>
      <c r="M686" s="277"/>
      <c r="N686" s="277"/>
      <c r="O686" s="277"/>
      <c r="P686" s="277"/>
      <c r="Q686" s="277"/>
      <c r="R686" s="277"/>
      <c r="S686" s="277"/>
    </row>
    <row r="687" spans="1:19" ht="16.5" customHeight="1" hidden="1">
      <c r="A687" s="398"/>
      <c r="B687" s="398"/>
      <c r="C687" s="533"/>
      <c r="D687" s="118"/>
      <c r="E687" s="1258" t="s">
        <v>3</v>
      </c>
      <c r="F687" s="1259"/>
      <c r="G687" s="1259"/>
      <c r="H687" s="1260"/>
      <c r="I687" s="113"/>
      <c r="J687" s="1261"/>
      <c r="K687" s="1262"/>
      <c r="L687" s="1262"/>
      <c r="M687" s="1262"/>
      <c r="N687" s="1262"/>
      <c r="O687" s="1262"/>
      <c r="P687" s="1262"/>
      <c r="Q687" s="1262"/>
      <c r="R687" s="1262"/>
      <c r="S687" s="1263"/>
    </row>
    <row r="688" spans="1:19" ht="16.5" customHeight="1" hidden="1" thickBot="1">
      <c r="A688" s="398"/>
      <c r="B688" s="396"/>
      <c r="C688" s="558" t="s">
        <v>4</v>
      </c>
      <c r="D688" s="167"/>
      <c r="E688" s="168" t="s">
        <v>5</v>
      </c>
      <c r="F688" s="169" t="s">
        <v>6</v>
      </c>
      <c r="G688" s="169" t="s">
        <v>7</v>
      </c>
      <c r="H688" s="170" t="s">
        <v>8</v>
      </c>
      <c r="I688" s="536"/>
      <c r="J688" s="546"/>
      <c r="K688" s="547"/>
      <c r="L688" s="547"/>
      <c r="M688" s="547"/>
      <c r="N688" s="800"/>
      <c r="O688" s="547"/>
      <c r="P688" s="547"/>
      <c r="Q688" s="547"/>
      <c r="R688" s="547"/>
      <c r="S688" s="537"/>
    </row>
    <row r="689" spans="1:19" ht="16.5" customHeight="1" hidden="1" thickBot="1">
      <c r="A689" s="398"/>
      <c r="B689" s="406"/>
      <c r="C689" s="120">
        <v>710</v>
      </c>
      <c r="D689" s="150"/>
      <c r="E689" s="156"/>
      <c r="F689" s="157"/>
      <c r="G689" s="157"/>
      <c r="H689" s="158"/>
      <c r="I689" s="391"/>
      <c r="J689" s="549"/>
      <c r="K689" s="124"/>
      <c r="L689" s="124"/>
      <c r="M689" s="124"/>
      <c r="N689" s="124"/>
      <c r="O689" s="124"/>
      <c r="P689" s="124"/>
      <c r="Q689" s="124"/>
      <c r="R689" s="124"/>
      <c r="S689" s="538"/>
    </row>
    <row r="690" spans="1:19" ht="16.5" customHeight="1" hidden="1">
      <c r="A690" s="398"/>
      <c r="B690" s="151" t="s">
        <v>9</v>
      </c>
      <c r="C690" s="123"/>
      <c r="D690" s="124"/>
      <c r="E690" s="156"/>
      <c r="F690" s="157"/>
      <c r="G690" s="157"/>
      <c r="H690" s="158"/>
      <c r="I690" s="114"/>
      <c r="J690" s="549"/>
      <c r="K690" s="124"/>
      <c r="L690" s="124"/>
      <c r="M690" s="124"/>
      <c r="N690" s="124"/>
      <c r="O690" s="124"/>
      <c r="P690" s="124"/>
      <c r="Q690" s="124"/>
      <c r="R690" s="124"/>
      <c r="S690" s="538"/>
    </row>
    <row r="691" spans="1:19" ht="16.5" customHeight="1" hidden="1" thickBot="1">
      <c r="A691" s="398"/>
      <c r="B691" s="151" t="s">
        <v>10</v>
      </c>
      <c r="C691" s="136"/>
      <c r="D691" s="124"/>
      <c r="E691" s="185"/>
      <c r="F691" s="146"/>
      <c r="G691" s="146"/>
      <c r="H691" s="147"/>
      <c r="I691" s="114"/>
      <c r="J691" s="549"/>
      <c r="K691" s="124"/>
      <c r="L691" s="124"/>
      <c r="M691" s="124"/>
      <c r="N691" s="124"/>
      <c r="O691" s="124"/>
      <c r="P691" s="124"/>
      <c r="Q691" s="124"/>
      <c r="R691" s="124"/>
      <c r="S691" s="538"/>
    </row>
    <row r="692" spans="1:19" ht="16.5" customHeight="1" hidden="1" thickBot="1">
      <c r="A692" s="398"/>
      <c r="B692" s="151" t="s">
        <v>11</v>
      </c>
      <c r="C692" s="136"/>
      <c r="D692" s="124"/>
      <c r="E692" s="129"/>
      <c r="F692" s="130"/>
      <c r="G692" s="130"/>
      <c r="H692" s="131"/>
      <c r="I692" s="130"/>
      <c r="J692" s="127"/>
      <c r="K692" s="124"/>
      <c r="L692" s="124"/>
      <c r="M692" s="124"/>
      <c r="N692" s="124"/>
      <c r="O692" s="124"/>
      <c r="P692" s="124"/>
      <c r="Q692" s="114"/>
      <c r="R692" s="114"/>
      <c r="S692" s="128"/>
    </row>
    <row r="693" spans="1:19" ht="16.5" customHeight="1" hidden="1" thickBot="1">
      <c r="A693" s="398"/>
      <c r="B693" s="404"/>
      <c r="C693" s="123"/>
      <c r="D693" s="124"/>
      <c r="E693" s="114"/>
      <c r="F693" s="114"/>
      <c r="G693" s="114"/>
      <c r="H693" s="114"/>
      <c r="I693" s="114"/>
      <c r="J693" s="551"/>
      <c r="K693" s="552"/>
      <c r="L693" s="552"/>
      <c r="M693" s="552"/>
      <c r="N693" s="552"/>
      <c r="O693" s="552"/>
      <c r="P693" s="552"/>
      <c r="Q693" s="541"/>
      <c r="R693" s="541"/>
      <c r="S693" s="542"/>
    </row>
    <row r="694" spans="1:19" ht="16.5" customHeight="1" hidden="1">
      <c r="A694" s="398"/>
      <c r="B694" s="404"/>
      <c r="C694" s="123"/>
      <c r="D694" s="124"/>
      <c r="E694" s="114"/>
      <c r="F694" s="114"/>
      <c r="G694" s="114"/>
      <c r="H694" s="114"/>
      <c r="I694" s="114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</row>
    <row r="695" spans="1:19" ht="15.75" hidden="1" thickBot="1">
      <c r="A695" s="398"/>
      <c r="B695" s="554" t="s">
        <v>341</v>
      </c>
      <c r="C695" s="123"/>
      <c r="D695" s="124"/>
      <c r="E695" s="114"/>
      <c r="F695" s="114"/>
      <c r="G695" s="114"/>
      <c r="H695" s="114"/>
      <c r="I695" s="114"/>
      <c r="J695" s="210"/>
      <c r="K695" s="581"/>
      <c r="L695" s="581"/>
      <c r="M695" s="581"/>
      <c r="N695" s="581"/>
      <c r="O695" s="581"/>
      <c r="P695" s="581"/>
      <c r="Q695" s="581"/>
      <c r="R695" s="581"/>
      <c r="S695" s="585"/>
    </row>
    <row r="696" spans="1:19" ht="16.5" customHeight="1" hidden="1" thickBot="1">
      <c r="A696" s="398"/>
      <c r="B696" s="554"/>
      <c r="C696" s="123"/>
      <c r="D696" s="124"/>
      <c r="E696" s="1264" t="s">
        <v>147</v>
      </c>
      <c r="F696" s="1265"/>
      <c r="G696" s="1265"/>
      <c r="H696" s="1266"/>
      <c r="I696" s="114"/>
      <c r="J696" s="1261"/>
      <c r="K696" s="1262"/>
      <c r="L696" s="1262"/>
      <c r="M696" s="1262"/>
      <c r="N696" s="1262"/>
      <c r="O696" s="1262"/>
      <c r="P696" s="1262"/>
      <c r="Q696" s="1262"/>
      <c r="R696" s="1262"/>
      <c r="S696" s="1263"/>
    </row>
    <row r="697" spans="1:19" ht="16.5" customHeight="1" hidden="1" thickBot="1">
      <c r="A697" s="398"/>
      <c r="B697" s="554"/>
      <c r="C697" s="46"/>
      <c r="D697" s="46"/>
      <c r="E697" s="192" t="s">
        <v>5</v>
      </c>
      <c r="F697" s="193" t="s">
        <v>6</v>
      </c>
      <c r="G697" s="193" t="s">
        <v>7</v>
      </c>
      <c r="H697" s="283" t="s">
        <v>8</v>
      </c>
      <c r="I697" s="119"/>
      <c r="J697" s="546"/>
      <c r="K697" s="547"/>
      <c r="L697" s="547"/>
      <c r="M697" s="547"/>
      <c r="N697" s="547"/>
      <c r="O697" s="547"/>
      <c r="P697" s="547"/>
      <c r="Q697" s="547"/>
      <c r="R697" s="547"/>
      <c r="S697" s="537"/>
    </row>
    <row r="698" spans="1:19" ht="16.5" customHeight="1" hidden="1">
      <c r="A698" s="398"/>
      <c r="B698" s="555" t="s">
        <v>9</v>
      </c>
      <c r="C698" s="555"/>
      <c r="D698" s="155"/>
      <c r="E698" s="156">
        <f>E667+E690</f>
        <v>76</v>
      </c>
      <c r="F698" s="157">
        <f>F667+F690</f>
        <v>94</v>
      </c>
      <c r="G698" s="157">
        <f>G667+G690</f>
        <v>110</v>
      </c>
      <c r="H698" s="158">
        <f>H667+H690</f>
        <v>12</v>
      </c>
      <c r="I698" s="113"/>
      <c r="J698" s="549"/>
      <c r="K698" s="124"/>
      <c r="L698" s="124"/>
      <c r="M698" s="124"/>
      <c r="N698" s="124"/>
      <c r="O698" s="124"/>
      <c r="P698" s="124"/>
      <c r="Q698" s="124"/>
      <c r="R698" s="124"/>
      <c r="S698" s="128"/>
    </row>
    <row r="699" spans="1:19" ht="16.5" customHeight="1" hidden="1" thickBot="1">
      <c r="A699" s="398"/>
      <c r="B699" s="151" t="s">
        <v>10</v>
      </c>
      <c r="C699" s="123"/>
      <c r="D699" s="114"/>
      <c r="E699" s="185">
        <f>E700-E698</f>
        <v>56</v>
      </c>
      <c r="F699" s="146">
        <f>F700-F698</f>
        <v>38</v>
      </c>
      <c r="G699" s="146">
        <f>G700-G698</f>
        <v>22</v>
      </c>
      <c r="H699" s="147"/>
      <c r="I699" s="114"/>
      <c r="J699" s="127"/>
      <c r="K699" s="124"/>
      <c r="L699" s="124"/>
      <c r="M699" s="124"/>
      <c r="N699" s="124"/>
      <c r="O699" s="124"/>
      <c r="P699" s="124"/>
      <c r="Q699" s="124"/>
      <c r="R699" s="124"/>
      <c r="S699" s="128"/>
    </row>
    <row r="700" spans="1:19" ht="16.5" customHeight="1" hidden="1" thickBot="1">
      <c r="A700" s="398"/>
      <c r="B700" s="151" t="s">
        <v>11</v>
      </c>
      <c r="C700" s="123"/>
      <c r="D700" s="124"/>
      <c r="E700" s="129">
        <f>MAX($E698:$G698)*0.2+MAX($E698:$G698)</f>
        <v>132</v>
      </c>
      <c r="F700" s="130">
        <f>MAX($E698:$G698)*0.2+MAX($E698:$G698)</f>
        <v>132</v>
      </c>
      <c r="G700" s="130">
        <f>MAX($E698:$G698)*0.2+MAX($E698:$G698)</f>
        <v>132</v>
      </c>
      <c r="H700" s="131"/>
      <c r="I700" s="130"/>
      <c r="J700" s="127"/>
      <c r="K700" s="124"/>
      <c r="L700" s="124"/>
      <c r="M700" s="124"/>
      <c r="N700" s="124"/>
      <c r="O700" s="124"/>
      <c r="P700" s="124"/>
      <c r="Q700" s="114"/>
      <c r="R700" s="114"/>
      <c r="S700" s="128"/>
    </row>
    <row r="701" spans="1:19" ht="16.5" customHeight="1" hidden="1" thickBot="1">
      <c r="A701" s="398"/>
      <c r="B701" s="404" t="s">
        <v>26</v>
      </c>
      <c r="C701" s="136"/>
      <c r="D701" s="137"/>
      <c r="E701" s="138"/>
      <c r="F701" s="138"/>
      <c r="G701" s="138"/>
      <c r="H701" s="138"/>
      <c r="I701" s="138"/>
      <c r="J701" s="556"/>
      <c r="K701" s="541"/>
      <c r="L701" s="541"/>
      <c r="M701" s="541"/>
      <c r="N701" s="541"/>
      <c r="O701" s="541"/>
      <c r="P701" s="541"/>
      <c r="Q701" s="541"/>
      <c r="R701" s="541"/>
      <c r="S701" s="553"/>
    </row>
    <row r="702" spans="1:19" ht="16.5" customHeight="1">
      <c r="A702" s="398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</row>
    <row r="703" spans="1:19" ht="16.5" customHeight="1" hidden="1">
      <c r="A703" s="398"/>
      <c r="B703" s="265" t="s">
        <v>288</v>
      </c>
      <c r="C703" s="411"/>
      <c r="D703" s="221"/>
      <c r="E703" s="221"/>
      <c r="F703" s="221"/>
      <c r="G703" s="221"/>
      <c r="H703" s="221"/>
      <c r="I703" s="221"/>
      <c r="J703" s="221"/>
      <c r="K703" s="221"/>
      <c r="L703" s="221"/>
      <c r="M703" s="221"/>
      <c r="N703" s="221"/>
      <c r="O703" s="221"/>
      <c r="P703" s="221"/>
      <c r="Q703" s="221"/>
      <c r="R703" s="221"/>
      <c r="S703" s="221"/>
    </row>
    <row r="704" spans="1:19" ht="16.5" customHeight="1" hidden="1">
      <c r="A704" s="398"/>
      <c r="B704" s="265" t="s">
        <v>289</v>
      </c>
      <c r="C704" s="411"/>
      <c r="D704" s="221"/>
      <c r="E704" s="221"/>
      <c r="F704" s="221"/>
      <c r="G704" s="221"/>
      <c r="H704" s="221"/>
      <c r="I704" s="221"/>
      <c r="J704" s="221"/>
      <c r="K704" s="221"/>
      <c r="L704" s="221"/>
      <c r="M704" s="221"/>
      <c r="N704" s="221"/>
      <c r="O704" s="221"/>
      <c r="P704" s="221"/>
      <c r="Q704" s="221"/>
      <c r="R704" s="221"/>
      <c r="S704" s="221"/>
    </row>
    <row r="705" spans="1:19" ht="16.5" customHeight="1">
      <c r="A705" s="398"/>
      <c r="B705" s="799" t="s">
        <v>338</v>
      </c>
      <c r="C705" s="411"/>
      <c r="D705" s="221"/>
      <c r="E705" s="221"/>
      <c r="F705" s="221"/>
      <c r="G705" s="221"/>
      <c r="H705" s="221"/>
      <c r="I705" s="221"/>
      <c r="J705" s="221"/>
      <c r="K705" s="221"/>
      <c r="L705" s="221"/>
      <c r="M705" s="221"/>
      <c r="N705" s="221"/>
      <c r="O705" s="221"/>
      <c r="P705" s="221"/>
      <c r="Q705" s="221"/>
      <c r="R705" s="221"/>
      <c r="S705" s="221"/>
    </row>
    <row r="706" spans="1:19" ht="16.5" customHeight="1">
      <c r="A706" s="398"/>
      <c r="B706" s="530" t="s">
        <v>254</v>
      </c>
      <c r="C706" s="411"/>
      <c r="D706" s="221"/>
      <c r="E706" s="221"/>
      <c r="F706" s="221"/>
      <c r="G706" s="221"/>
      <c r="H706" s="221"/>
      <c r="I706" s="221"/>
      <c r="J706" s="221"/>
      <c r="K706" s="221"/>
      <c r="L706" s="221"/>
      <c r="M706" s="221"/>
      <c r="N706" s="221"/>
      <c r="O706" s="221"/>
      <c r="P706" s="221"/>
      <c r="Q706" s="221"/>
      <c r="R706" s="221"/>
      <c r="S706" s="221"/>
    </row>
    <row r="707" spans="1:19" ht="16.5" customHeight="1" hidden="1">
      <c r="A707" s="398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</row>
    <row r="708" spans="1:19" ht="16.5" customHeight="1" hidden="1">
      <c r="A708" s="398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</row>
    <row r="709" spans="1:19" ht="16.5" customHeight="1" hidden="1">
      <c r="A709" s="398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</row>
    <row r="710" spans="1:19" ht="16.5" customHeight="1" hidden="1">
      <c r="A710" s="398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</row>
    <row r="711" spans="1:19" ht="16.5" customHeight="1" hidden="1">
      <c r="A711" s="398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</row>
    <row r="712" spans="1:19" ht="16.5" customHeight="1" hidden="1">
      <c r="A712" s="398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</row>
    <row r="713" spans="1:19" ht="16.5" customHeight="1" hidden="1">
      <c r="A713" s="398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</row>
    <row r="714" spans="1:19" ht="16.5" customHeight="1" hidden="1">
      <c r="A714" s="403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</row>
    <row r="715" spans="1:19" ht="16.5" customHeight="1" hidden="1">
      <c r="A715" s="403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</row>
    <row r="716" spans="1:19" ht="16.5" customHeight="1" hidden="1">
      <c r="A716" s="403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</row>
    <row r="717" spans="1:19" ht="16.5" customHeight="1">
      <c r="A717" s="403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</row>
    <row r="718" spans="1:19" ht="16.5" customHeight="1">
      <c r="A718" s="39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</sheetData>
  <mergeCells count="83">
    <mergeCell ref="E679:H679"/>
    <mergeCell ref="J679:S679"/>
    <mergeCell ref="E631:H631"/>
    <mergeCell ref="J631:S631"/>
    <mergeCell ref="B674:S674"/>
    <mergeCell ref="C677:S677"/>
    <mergeCell ref="E597:H597"/>
    <mergeCell ref="J597:S597"/>
    <mergeCell ref="E606:H606"/>
    <mergeCell ref="J606:S606"/>
    <mergeCell ref="C585:S585"/>
    <mergeCell ref="E587:H587"/>
    <mergeCell ref="J587:S587"/>
    <mergeCell ref="C584:S584"/>
    <mergeCell ref="E534:H534"/>
    <mergeCell ref="J534:S534"/>
    <mergeCell ref="E552:H552"/>
    <mergeCell ref="J552:S552"/>
    <mergeCell ref="E518:H518"/>
    <mergeCell ref="J518:S518"/>
    <mergeCell ref="E526:H526"/>
    <mergeCell ref="J526:S526"/>
    <mergeCell ref="C516:S516"/>
    <mergeCell ref="E464:H464"/>
    <mergeCell ref="J464:S464"/>
    <mergeCell ref="E483:H483"/>
    <mergeCell ref="J483:S483"/>
    <mergeCell ref="C462:S462"/>
    <mergeCell ref="E412:H412"/>
    <mergeCell ref="J412:S412"/>
    <mergeCell ref="E429:H429"/>
    <mergeCell ref="J429:S429"/>
    <mergeCell ref="E393:H393"/>
    <mergeCell ref="J393:S393"/>
    <mergeCell ref="E402:H402"/>
    <mergeCell ref="J402:S402"/>
    <mergeCell ref="C391:S391"/>
    <mergeCell ref="E348:H348"/>
    <mergeCell ref="J348:S348"/>
    <mergeCell ref="E365:H365"/>
    <mergeCell ref="J365:S365"/>
    <mergeCell ref="B390:U390"/>
    <mergeCell ref="E329:H329"/>
    <mergeCell ref="J329:S329"/>
    <mergeCell ref="E338:H338"/>
    <mergeCell ref="J338:S338"/>
    <mergeCell ref="E296:H296"/>
    <mergeCell ref="J296:S296"/>
    <mergeCell ref="C326:S326"/>
    <mergeCell ref="C327:S327"/>
    <mergeCell ref="E245:H245"/>
    <mergeCell ref="J245:S245"/>
    <mergeCell ref="C278:S278"/>
    <mergeCell ref="B279:S279"/>
    <mergeCell ref="E219:H219"/>
    <mergeCell ref="J219:S219"/>
    <mergeCell ref="E230:H230"/>
    <mergeCell ref="J230:S230"/>
    <mergeCell ref="B207:S207"/>
    <mergeCell ref="C208:S208"/>
    <mergeCell ref="E210:H210"/>
    <mergeCell ref="J210:S210"/>
    <mergeCell ref="E157:H157"/>
    <mergeCell ref="J157:S157"/>
    <mergeCell ref="E175:H175"/>
    <mergeCell ref="J175:S175"/>
    <mergeCell ref="E122:H122"/>
    <mergeCell ref="J122:S122"/>
    <mergeCell ref="C101:R101"/>
    <mergeCell ref="C155:S155"/>
    <mergeCell ref="E49:H49"/>
    <mergeCell ref="J49:S49"/>
    <mergeCell ref="E68:H68"/>
    <mergeCell ref="J68:S68"/>
    <mergeCell ref="E7:H7"/>
    <mergeCell ref="J7:S7"/>
    <mergeCell ref="E36:H36"/>
    <mergeCell ref="J36:S36"/>
    <mergeCell ref="C31:S31"/>
    <mergeCell ref="E687:H687"/>
    <mergeCell ref="J687:S687"/>
    <mergeCell ref="E696:H696"/>
    <mergeCell ref="J696:S696"/>
  </mergeCells>
  <printOptions/>
  <pageMargins left="0.34" right="0.35" top="0.57" bottom="0.47" header="0.38" footer="0.25"/>
  <pageSetup fitToHeight="0" horizontalDpi="600" verticalDpi="600" orientation="portrait" scale="71" r:id="rId2"/>
  <headerFooter alignWithMargins="0">
    <oddHeader>&amp;R&amp;"Arial,Bold"&amp;10Page &amp;P of &amp;N</oddHeader>
  </headerFooter>
  <rowBreaks count="10" manualBreakCount="10">
    <brk id="61" min="1" max="18" man="1"/>
    <brk id="115" min="1" max="18" man="1"/>
    <brk id="168" min="1" max="18" man="1"/>
    <brk id="238" min="1" max="18" man="1"/>
    <brk id="289" min="1" max="18" man="1"/>
    <brk id="358" min="1" max="18" man="1"/>
    <brk id="422" min="1" max="18" man="1"/>
    <brk id="476" min="1" max="18" man="1"/>
    <brk id="545" min="1" max="18" man="1"/>
    <brk id="624" min="1" max="18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K20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17.83203125" style="11" customWidth="1"/>
    <col min="2" max="3" width="9.33203125" style="11" customWidth="1"/>
    <col min="4" max="4" width="9.16015625" style="57" customWidth="1"/>
    <col min="5" max="6" width="9.33203125" style="57" customWidth="1"/>
    <col min="7" max="7" width="9.66015625" style="57" customWidth="1"/>
    <col min="8" max="27" width="9.33203125" style="11" customWidth="1"/>
    <col min="28" max="28" width="9.16015625" style="11" customWidth="1"/>
    <col min="29" max="29" width="11.16015625" style="11" customWidth="1"/>
    <col min="30" max="31" width="9.33203125" style="11" customWidth="1"/>
    <col min="32" max="32" width="8" style="11" customWidth="1"/>
    <col min="33" max="16384" width="9.33203125" style="11" customWidth="1"/>
  </cols>
  <sheetData>
    <row r="3" ht="18">
      <c r="A3" s="226"/>
    </row>
    <row r="6" ht="51" customHeight="1"/>
    <row r="9" spans="1:11" ht="18">
      <c r="A9" s="1296"/>
      <c r="B9" s="1296"/>
      <c r="C9" s="1296"/>
      <c r="D9" s="1296"/>
      <c r="E9" s="1296"/>
      <c r="F9" s="1296"/>
      <c r="G9" s="1297"/>
      <c r="H9" s="1296"/>
      <c r="I9" s="1296"/>
      <c r="J9" s="1296"/>
      <c r="K9" s="1296"/>
    </row>
    <row r="11" spans="1:11" ht="25.5">
      <c r="A11" s="1298" t="s">
        <v>51</v>
      </c>
      <c r="B11" s="1298"/>
      <c r="C11" s="1298"/>
      <c r="D11" s="1298"/>
      <c r="E11" s="1298"/>
      <c r="F11" s="1298"/>
      <c r="G11" s="1277"/>
      <c r="H11" s="1298"/>
      <c r="I11" s="1298"/>
      <c r="J11" s="1298"/>
      <c r="K11" s="1298"/>
    </row>
    <row r="13" spans="1:11" ht="18">
      <c r="A13" s="1296"/>
      <c r="B13" s="1296"/>
      <c r="C13" s="1296"/>
      <c r="D13" s="1296"/>
      <c r="E13" s="1296"/>
      <c r="F13" s="1296"/>
      <c r="G13" s="1297"/>
      <c r="H13" s="1296"/>
      <c r="I13" s="1296"/>
      <c r="J13" s="1296"/>
      <c r="K13" s="1296"/>
    </row>
    <row r="18" ht="14.25" customHeight="1"/>
    <row r="20" ht="18">
      <c r="F20" s="204"/>
    </row>
  </sheetData>
  <mergeCells count="3">
    <mergeCell ref="A9:K9"/>
    <mergeCell ref="A11:K11"/>
    <mergeCell ref="A13:K13"/>
  </mergeCells>
  <printOptions horizontalCentered="1"/>
  <pageMargins left="0.34" right="0.35" top="2.07" bottom="0.47" header="0.38" footer="0.25"/>
  <pageSetup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0"/>
  <sheetViews>
    <sheetView tabSelected="1" workbookViewId="0" topLeftCell="A1">
      <selection activeCell="A1" sqref="A1:D1"/>
    </sheetView>
  </sheetViews>
  <sheetFormatPr defaultColWidth="9.33203125" defaultRowHeight="16.5" customHeight="1"/>
  <cols>
    <col min="1" max="1" width="17.83203125" style="32" customWidth="1"/>
    <col min="2" max="2" width="9.33203125" style="109" customWidth="1"/>
    <col min="3" max="3" width="9.33203125" style="110" customWidth="1"/>
    <col min="4" max="7" width="9.33203125" style="107" customWidth="1"/>
    <col min="8" max="8" width="9.33203125" style="109" customWidth="1"/>
    <col min="9" max="9" width="9.33203125" style="110" customWidth="1"/>
    <col min="10" max="10" width="9.33203125" style="109" customWidth="1"/>
    <col min="11" max="11" width="9.33203125" style="110" customWidth="1"/>
    <col min="12" max="12" width="9.33203125" style="109" customWidth="1"/>
    <col min="13" max="13" width="9.33203125" style="110" customWidth="1"/>
    <col min="14" max="27" width="9.33203125" style="32" customWidth="1"/>
    <col min="28" max="28" width="9.16015625" style="32" customWidth="1"/>
    <col min="29" max="29" width="11.16015625" style="32" customWidth="1"/>
    <col min="30" max="31" width="9.33203125" style="32" customWidth="1"/>
    <col min="32" max="32" width="8" style="32" customWidth="1"/>
    <col min="33" max="16384" width="9.33203125" style="32" customWidth="1"/>
  </cols>
  <sheetData>
    <row r="1" ht="16.5" customHeight="1">
      <c r="A1" s="32" t="s">
        <v>52</v>
      </c>
    </row>
    <row r="2" ht="16.5" customHeight="1">
      <c r="A2" s="32" t="s">
        <v>50</v>
      </c>
    </row>
    <row r="3" ht="16.5" customHeight="1">
      <c r="A3" s="225" t="s">
        <v>345</v>
      </c>
    </row>
    <row r="5" ht="16.5" customHeight="1" thickBot="1"/>
    <row r="6" spans="2:32" ht="16.5" customHeight="1" thickBot="1">
      <c r="B6" s="825" t="s">
        <v>53</v>
      </c>
      <c r="C6" s="826" t="s">
        <v>148</v>
      </c>
      <c r="D6" s="825" t="s">
        <v>53</v>
      </c>
      <c r="E6" s="827" t="s">
        <v>148</v>
      </c>
      <c r="F6" s="826" t="s">
        <v>53</v>
      </c>
      <c r="G6" s="826" t="s">
        <v>148</v>
      </c>
      <c r="H6" s="825" t="s">
        <v>53</v>
      </c>
      <c r="I6" s="827" t="s">
        <v>148</v>
      </c>
      <c r="J6" s="826" t="s">
        <v>53</v>
      </c>
      <c r="K6" s="826" t="s">
        <v>148</v>
      </c>
      <c r="L6" s="825" t="s">
        <v>53</v>
      </c>
      <c r="M6" s="827" t="s">
        <v>148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ht="16.5" customHeight="1">
      <c r="B7" s="815">
        <v>2</v>
      </c>
      <c r="C7" s="816">
        <v>7</v>
      </c>
      <c r="D7" s="815">
        <v>55</v>
      </c>
      <c r="E7" s="817">
        <v>2</v>
      </c>
      <c r="F7" s="816">
        <v>154</v>
      </c>
      <c r="G7" s="816">
        <v>8</v>
      </c>
      <c r="H7" s="815">
        <v>220</v>
      </c>
      <c r="I7" s="817">
        <v>7</v>
      </c>
      <c r="J7" s="816">
        <v>360</v>
      </c>
      <c r="K7" s="816">
        <v>1</v>
      </c>
      <c r="L7" s="815">
        <v>745</v>
      </c>
      <c r="M7" s="817">
        <v>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ht="16.5" customHeight="1">
      <c r="B8" s="815">
        <v>2</v>
      </c>
      <c r="C8" s="816">
        <v>10</v>
      </c>
      <c r="D8" s="815">
        <v>55</v>
      </c>
      <c r="E8" s="817">
        <v>18</v>
      </c>
      <c r="F8" s="816">
        <v>154</v>
      </c>
      <c r="G8" s="816">
        <v>15</v>
      </c>
      <c r="H8" s="815">
        <v>230</v>
      </c>
      <c r="I8" s="817">
        <v>15</v>
      </c>
      <c r="J8" s="816">
        <v>360</v>
      </c>
      <c r="K8" s="816">
        <v>2</v>
      </c>
      <c r="L8" s="815">
        <v>750</v>
      </c>
      <c r="M8" s="817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ht="16.5" customHeight="1">
      <c r="B9" s="815">
        <v>4</v>
      </c>
      <c r="C9" s="816">
        <v>6</v>
      </c>
      <c r="D9" s="815">
        <v>60</v>
      </c>
      <c r="E9" s="817">
        <v>1</v>
      </c>
      <c r="F9" s="816">
        <v>156</v>
      </c>
      <c r="G9" s="816">
        <v>8</v>
      </c>
      <c r="H9" s="815">
        <v>233</v>
      </c>
      <c r="I9" s="817">
        <v>15</v>
      </c>
      <c r="J9" s="816">
        <v>360</v>
      </c>
      <c r="K9" s="816">
        <v>18</v>
      </c>
      <c r="L9" s="815">
        <v>750</v>
      </c>
      <c r="M9" s="817">
        <v>15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2" ht="16.5" customHeight="1">
      <c r="B10" s="815">
        <v>4</v>
      </c>
      <c r="C10" s="816">
        <v>7</v>
      </c>
      <c r="D10" s="815">
        <v>60</v>
      </c>
      <c r="E10" s="817">
        <v>2</v>
      </c>
      <c r="F10" s="816">
        <v>156</v>
      </c>
      <c r="G10" s="816">
        <v>15</v>
      </c>
      <c r="H10" s="815">
        <v>234</v>
      </c>
      <c r="I10" s="817">
        <v>15</v>
      </c>
      <c r="J10" s="816">
        <v>362</v>
      </c>
      <c r="K10" s="816">
        <v>1</v>
      </c>
      <c r="L10" s="815">
        <v>751</v>
      </c>
      <c r="M10" s="817">
        <v>3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2:32" ht="16.5" customHeight="1">
      <c r="B11" s="815">
        <v>4</v>
      </c>
      <c r="C11" s="816">
        <v>10</v>
      </c>
      <c r="D11" s="815">
        <v>60</v>
      </c>
      <c r="E11" s="817">
        <v>18</v>
      </c>
      <c r="F11" s="816">
        <v>158</v>
      </c>
      <c r="G11" s="816">
        <v>8</v>
      </c>
      <c r="H11" s="815">
        <v>236</v>
      </c>
      <c r="I11" s="817">
        <v>8</v>
      </c>
      <c r="J11" s="816">
        <v>380</v>
      </c>
      <c r="K11" s="816">
        <v>3</v>
      </c>
      <c r="L11" s="815">
        <v>754</v>
      </c>
      <c r="M11" s="817">
        <v>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2:32" ht="16.5" customHeight="1">
      <c r="B12" s="815">
        <v>10</v>
      </c>
      <c r="C12" s="816">
        <v>2</v>
      </c>
      <c r="D12" s="815">
        <v>65</v>
      </c>
      <c r="E12" s="817">
        <v>2</v>
      </c>
      <c r="F12" s="816">
        <v>158</v>
      </c>
      <c r="G12" s="816">
        <v>15</v>
      </c>
      <c r="H12" s="815">
        <v>237</v>
      </c>
      <c r="I12" s="817">
        <v>8</v>
      </c>
      <c r="J12" s="816">
        <v>381</v>
      </c>
      <c r="K12" s="816">
        <v>18</v>
      </c>
      <c r="L12" s="815">
        <v>761</v>
      </c>
      <c r="M12" s="817">
        <v>15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2:32" ht="16.5" customHeight="1">
      <c r="B13" s="815">
        <v>10</v>
      </c>
      <c r="C13" s="816">
        <v>7</v>
      </c>
      <c r="D13" s="815">
        <v>66</v>
      </c>
      <c r="E13" s="817">
        <v>2</v>
      </c>
      <c r="F13" s="816">
        <v>161</v>
      </c>
      <c r="G13" s="816">
        <v>8</v>
      </c>
      <c r="H13" s="815">
        <v>239</v>
      </c>
      <c r="I13" s="817">
        <v>15</v>
      </c>
      <c r="J13" s="816">
        <v>394</v>
      </c>
      <c r="K13" s="816">
        <v>15</v>
      </c>
      <c r="L13" s="815" t="s">
        <v>191</v>
      </c>
      <c r="M13" s="817">
        <v>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2:32" ht="16.5" customHeight="1">
      <c r="B14" s="815">
        <v>11</v>
      </c>
      <c r="C14" s="816">
        <v>2</v>
      </c>
      <c r="D14" s="815">
        <v>68</v>
      </c>
      <c r="E14" s="817">
        <v>7</v>
      </c>
      <c r="F14" s="816">
        <v>163</v>
      </c>
      <c r="G14" s="816">
        <v>8</v>
      </c>
      <c r="H14" s="815">
        <v>240</v>
      </c>
      <c r="I14" s="817">
        <v>8</v>
      </c>
      <c r="J14" s="816">
        <v>418</v>
      </c>
      <c r="K14" s="816">
        <v>8</v>
      </c>
      <c r="L14" s="815" t="s">
        <v>191</v>
      </c>
      <c r="M14" s="817">
        <v>10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2:32" ht="16.5" customHeight="1">
      <c r="B15" s="815">
        <v>11</v>
      </c>
      <c r="C15" s="816">
        <v>7</v>
      </c>
      <c r="D15" s="815">
        <v>68</v>
      </c>
      <c r="E15" s="817">
        <v>10</v>
      </c>
      <c r="F15" s="816">
        <v>163</v>
      </c>
      <c r="G15" s="816">
        <v>15</v>
      </c>
      <c r="H15" s="815">
        <v>243</v>
      </c>
      <c r="I15" s="817">
        <v>8</v>
      </c>
      <c r="J15" s="816">
        <v>426</v>
      </c>
      <c r="K15" s="816">
        <v>8</v>
      </c>
      <c r="L15" s="815" t="s">
        <v>270</v>
      </c>
      <c r="M15" s="817">
        <v>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32" ht="16.5" customHeight="1">
      <c r="B16" s="815">
        <v>14</v>
      </c>
      <c r="C16" s="816">
        <v>7</v>
      </c>
      <c r="D16" s="815">
        <v>70</v>
      </c>
      <c r="E16" s="817">
        <v>9</v>
      </c>
      <c r="F16" s="816">
        <v>164</v>
      </c>
      <c r="G16" s="816">
        <v>8</v>
      </c>
      <c r="H16" s="815">
        <v>245</v>
      </c>
      <c r="I16" s="817">
        <v>8</v>
      </c>
      <c r="J16" s="816">
        <v>434</v>
      </c>
      <c r="K16" s="816">
        <v>6</v>
      </c>
      <c r="L16" s="815" t="s">
        <v>270</v>
      </c>
      <c r="M16" s="817">
        <v>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ht="16.5" customHeight="1">
      <c r="B17" s="815">
        <v>16</v>
      </c>
      <c r="C17" s="816">
        <v>1</v>
      </c>
      <c r="D17" s="815">
        <v>71</v>
      </c>
      <c r="E17" s="817">
        <v>7</v>
      </c>
      <c r="F17" s="816">
        <v>164</v>
      </c>
      <c r="G17" s="816">
        <v>15</v>
      </c>
      <c r="H17" s="815">
        <v>251</v>
      </c>
      <c r="I17" s="817">
        <v>3</v>
      </c>
      <c r="J17" s="816">
        <v>434</v>
      </c>
      <c r="K17" s="816">
        <v>10</v>
      </c>
      <c r="L17" s="815" t="s">
        <v>270</v>
      </c>
      <c r="M17" s="817">
        <v>10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2:32" ht="16.5" customHeight="1">
      <c r="B18" s="815">
        <v>16</v>
      </c>
      <c r="C18" s="816">
        <v>2</v>
      </c>
      <c r="D18" s="815">
        <v>71</v>
      </c>
      <c r="E18" s="817">
        <v>10</v>
      </c>
      <c r="F18" s="816">
        <v>165</v>
      </c>
      <c r="G18" s="816">
        <v>8</v>
      </c>
      <c r="H18" s="815">
        <v>251</v>
      </c>
      <c r="I18" s="817">
        <v>18</v>
      </c>
      <c r="J18" s="816">
        <v>439</v>
      </c>
      <c r="K18" s="816">
        <v>18</v>
      </c>
      <c r="L18" s="815" t="s">
        <v>356</v>
      </c>
      <c r="M18" s="817">
        <v>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2:32" ht="16.5" customHeight="1">
      <c r="B19" s="815">
        <v>16</v>
      </c>
      <c r="C19" s="816">
        <v>7</v>
      </c>
      <c r="D19" s="815">
        <v>76</v>
      </c>
      <c r="E19" s="817">
        <v>9</v>
      </c>
      <c r="F19" s="816">
        <v>165</v>
      </c>
      <c r="G19" s="816">
        <v>15</v>
      </c>
      <c r="H19" s="815">
        <v>252</v>
      </c>
      <c r="I19" s="817">
        <v>3</v>
      </c>
      <c r="J19" s="816">
        <v>442</v>
      </c>
      <c r="K19" s="816">
        <v>18</v>
      </c>
      <c r="L19" s="815"/>
      <c r="M19" s="81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2:32" ht="16.5" customHeight="1">
      <c r="B20" s="815">
        <v>18</v>
      </c>
      <c r="C20" s="816">
        <v>1</v>
      </c>
      <c r="D20" s="815">
        <v>78</v>
      </c>
      <c r="E20" s="817">
        <v>9</v>
      </c>
      <c r="F20" s="816">
        <v>166</v>
      </c>
      <c r="G20" s="816">
        <v>8</v>
      </c>
      <c r="H20" s="815">
        <v>252</v>
      </c>
      <c r="I20" s="817">
        <v>18</v>
      </c>
      <c r="J20" s="816">
        <v>444</v>
      </c>
      <c r="K20" s="816">
        <v>18</v>
      </c>
      <c r="L20" s="818"/>
      <c r="M20" s="81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2:32" ht="16.5" customHeight="1">
      <c r="B21" s="815">
        <v>18</v>
      </c>
      <c r="C21" s="816">
        <v>2</v>
      </c>
      <c r="D21" s="815">
        <v>79</v>
      </c>
      <c r="E21" s="817">
        <v>9</v>
      </c>
      <c r="F21" s="816">
        <v>166</v>
      </c>
      <c r="G21" s="816">
        <v>15</v>
      </c>
      <c r="H21" s="815">
        <v>255</v>
      </c>
      <c r="I21" s="817">
        <v>3</v>
      </c>
      <c r="J21" s="816">
        <v>445</v>
      </c>
      <c r="K21" s="816">
        <v>18</v>
      </c>
      <c r="L21" s="818"/>
      <c r="M21" s="81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2:32" ht="16.5" customHeight="1">
      <c r="B22" s="815">
        <v>20</v>
      </c>
      <c r="C22" s="816">
        <v>6</v>
      </c>
      <c r="D22" s="815">
        <v>81</v>
      </c>
      <c r="E22" s="817">
        <v>3</v>
      </c>
      <c r="F22" s="816">
        <v>168</v>
      </c>
      <c r="G22" s="816">
        <v>8</v>
      </c>
      <c r="H22" s="815">
        <v>259</v>
      </c>
      <c r="I22" s="817">
        <v>9</v>
      </c>
      <c r="J22" s="816">
        <v>446</v>
      </c>
      <c r="K22" s="816">
        <v>10</v>
      </c>
      <c r="L22" s="818"/>
      <c r="M22" s="81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2:32" ht="16.5" customHeight="1">
      <c r="B23" s="815">
        <v>20</v>
      </c>
      <c r="C23" s="816">
        <v>10</v>
      </c>
      <c r="D23" s="815">
        <v>81</v>
      </c>
      <c r="E23" s="817">
        <v>18</v>
      </c>
      <c r="F23" s="816">
        <v>169</v>
      </c>
      <c r="G23" s="816">
        <v>15</v>
      </c>
      <c r="H23" s="815">
        <v>259</v>
      </c>
      <c r="I23" s="817">
        <v>9</v>
      </c>
      <c r="J23" s="816">
        <v>446</v>
      </c>
      <c r="K23" s="816">
        <v>18</v>
      </c>
      <c r="L23" s="818"/>
      <c r="M23" s="81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2:32" ht="16.5" customHeight="1">
      <c r="B24" s="815">
        <v>21</v>
      </c>
      <c r="C24" s="816">
        <v>6</v>
      </c>
      <c r="D24" s="815">
        <v>83</v>
      </c>
      <c r="E24" s="817">
        <v>3</v>
      </c>
      <c r="F24" s="816">
        <v>170</v>
      </c>
      <c r="G24" s="816">
        <v>9</v>
      </c>
      <c r="H24" s="815">
        <v>260</v>
      </c>
      <c r="I24" s="817">
        <v>3</v>
      </c>
      <c r="J24" s="816">
        <v>447</v>
      </c>
      <c r="K24" s="816">
        <v>10</v>
      </c>
      <c r="L24" s="818"/>
      <c r="M24" s="81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2:32" ht="16.5" customHeight="1">
      <c r="B25" s="815">
        <v>26</v>
      </c>
      <c r="C25" s="816">
        <v>1</v>
      </c>
      <c r="D25" s="815">
        <v>84</v>
      </c>
      <c r="E25" s="817">
        <v>3</v>
      </c>
      <c r="F25" s="816">
        <v>175</v>
      </c>
      <c r="G25" s="816">
        <v>3</v>
      </c>
      <c r="H25" s="815">
        <v>260</v>
      </c>
      <c r="I25" s="817">
        <v>9</v>
      </c>
      <c r="J25" s="816">
        <v>447</v>
      </c>
      <c r="K25" s="816">
        <v>18</v>
      </c>
      <c r="L25" s="818"/>
      <c r="M25" s="8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2:32" ht="16.5" customHeight="1">
      <c r="B26" s="815">
        <v>26</v>
      </c>
      <c r="C26" s="816">
        <v>2</v>
      </c>
      <c r="D26" s="815">
        <v>85</v>
      </c>
      <c r="E26" s="817">
        <v>3</v>
      </c>
      <c r="F26" s="816">
        <v>176</v>
      </c>
      <c r="G26" s="816">
        <v>3</v>
      </c>
      <c r="H26" s="815">
        <v>260</v>
      </c>
      <c r="I26" s="817">
        <v>18</v>
      </c>
      <c r="J26" s="816">
        <v>460</v>
      </c>
      <c r="K26" s="816">
        <v>1</v>
      </c>
      <c r="L26" s="818"/>
      <c r="M26" s="81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2:32" ht="16.5" customHeight="1">
      <c r="B27" s="815">
        <v>27</v>
      </c>
      <c r="C27" s="816">
        <v>3</v>
      </c>
      <c r="D27" s="815">
        <v>90</v>
      </c>
      <c r="E27" s="817">
        <v>15</v>
      </c>
      <c r="F27" s="816">
        <v>176</v>
      </c>
      <c r="G27" s="816">
        <v>9</v>
      </c>
      <c r="H27" s="815">
        <v>265</v>
      </c>
      <c r="I27" s="817">
        <v>18</v>
      </c>
      <c r="J27" s="816">
        <v>460</v>
      </c>
      <c r="K27" s="816">
        <v>2</v>
      </c>
      <c r="L27" s="818"/>
      <c r="M27" s="81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2:32" ht="16.5" customHeight="1">
      <c r="B28" s="815">
        <v>28</v>
      </c>
      <c r="C28" s="816">
        <v>3</v>
      </c>
      <c r="D28" s="815">
        <v>91</v>
      </c>
      <c r="E28" s="817">
        <v>15</v>
      </c>
      <c r="F28" s="816">
        <v>180</v>
      </c>
      <c r="G28" s="816">
        <v>3</v>
      </c>
      <c r="H28" s="815">
        <v>267</v>
      </c>
      <c r="I28" s="817">
        <v>3</v>
      </c>
      <c r="J28" s="816">
        <v>484</v>
      </c>
      <c r="K28" s="816">
        <v>9</v>
      </c>
      <c r="L28" s="818"/>
      <c r="M28" s="81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2:32" ht="16.5" customHeight="1">
      <c r="B29" s="815">
        <v>30</v>
      </c>
      <c r="C29" s="816">
        <v>7</v>
      </c>
      <c r="D29" s="815">
        <v>94</v>
      </c>
      <c r="E29" s="817">
        <v>15</v>
      </c>
      <c r="F29" s="816">
        <v>180</v>
      </c>
      <c r="G29" s="816">
        <v>9</v>
      </c>
      <c r="H29" s="815">
        <v>267</v>
      </c>
      <c r="I29" s="817">
        <v>9</v>
      </c>
      <c r="J29" s="816">
        <v>485</v>
      </c>
      <c r="K29" s="816">
        <v>3</v>
      </c>
      <c r="L29" s="818"/>
      <c r="M29" s="81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2:32" ht="16.5" customHeight="1">
      <c r="B30" s="815">
        <v>30</v>
      </c>
      <c r="C30" s="816">
        <v>10</v>
      </c>
      <c r="D30" s="815">
        <v>102</v>
      </c>
      <c r="E30" s="817">
        <v>2</v>
      </c>
      <c r="F30" s="816">
        <v>181</v>
      </c>
      <c r="G30" s="816">
        <v>3</v>
      </c>
      <c r="H30" s="815">
        <v>275</v>
      </c>
      <c r="I30" s="817">
        <v>18</v>
      </c>
      <c r="J30" s="816">
        <v>485</v>
      </c>
      <c r="K30" s="816">
        <v>9</v>
      </c>
      <c r="L30" s="818"/>
      <c r="M30" s="81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2:32" ht="16.5" customHeight="1">
      <c r="B31" s="815">
        <v>31</v>
      </c>
      <c r="C31" s="816">
        <v>7</v>
      </c>
      <c r="D31" s="815">
        <v>105</v>
      </c>
      <c r="E31" s="817">
        <v>1</v>
      </c>
      <c r="F31" s="816">
        <v>181</v>
      </c>
      <c r="G31" s="816">
        <v>9</v>
      </c>
      <c r="H31" s="815">
        <v>302</v>
      </c>
      <c r="I31" s="817">
        <v>7</v>
      </c>
      <c r="J31" s="816">
        <v>487</v>
      </c>
      <c r="K31" s="816">
        <v>9</v>
      </c>
      <c r="L31" s="818"/>
      <c r="M31" s="81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2:32" ht="16.5" customHeight="1">
      <c r="B32" s="815">
        <v>33</v>
      </c>
      <c r="C32" s="816">
        <v>6</v>
      </c>
      <c r="D32" s="815">
        <v>105</v>
      </c>
      <c r="E32" s="817">
        <v>2</v>
      </c>
      <c r="F32" s="816">
        <v>183</v>
      </c>
      <c r="G32" s="816">
        <v>15</v>
      </c>
      <c r="H32" s="815">
        <v>302</v>
      </c>
      <c r="I32" s="817">
        <v>10</v>
      </c>
      <c r="J32" s="816">
        <v>490</v>
      </c>
      <c r="K32" s="816">
        <v>9</v>
      </c>
      <c r="L32" s="818"/>
      <c r="M32" s="81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2:32" ht="16.5" customHeight="1">
      <c r="B33" s="815">
        <v>33</v>
      </c>
      <c r="C33" s="816">
        <v>10</v>
      </c>
      <c r="D33" s="815">
        <v>105</v>
      </c>
      <c r="E33" s="817">
        <v>7</v>
      </c>
      <c r="F33" s="816">
        <v>200</v>
      </c>
      <c r="G33" s="816">
        <v>2</v>
      </c>
      <c r="H33" s="815">
        <v>304</v>
      </c>
      <c r="I33" s="817">
        <v>6</v>
      </c>
      <c r="J33" s="816">
        <v>491</v>
      </c>
      <c r="K33" s="816">
        <v>9</v>
      </c>
      <c r="L33" s="818"/>
      <c r="M33" s="81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2:32" ht="16.5" customHeight="1">
      <c r="B34" s="815">
        <v>37</v>
      </c>
      <c r="C34" s="816">
        <v>7</v>
      </c>
      <c r="D34" s="815">
        <v>107</v>
      </c>
      <c r="E34" s="817">
        <v>5</v>
      </c>
      <c r="F34" s="816">
        <v>201</v>
      </c>
      <c r="G34" s="816">
        <v>3</v>
      </c>
      <c r="H34" s="815">
        <v>304</v>
      </c>
      <c r="I34" s="817">
        <v>7</v>
      </c>
      <c r="J34" s="816">
        <v>550</v>
      </c>
      <c r="K34" s="816">
        <v>7</v>
      </c>
      <c r="L34" s="818"/>
      <c r="M34" s="81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2:32" ht="16.5" customHeight="1">
      <c r="B35" s="815">
        <v>38</v>
      </c>
      <c r="C35" s="816">
        <v>7</v>
      </c>
      <c r="D35" s="815">
        <v>108</v>
      </c>
      <c r="E35" s="817">
        <v>5</v>
      </c>
      <c r="F35" s="816">
        <v>202</v>
      </c>
      <c r="G35" s="816">
        <v>18</v>
      </c>
      <c r="H35" s="815">
        <v>304</v>
      </c>
      <c r="I35" s="817">
        <v>10</v>
      </c>
      <c r="J35" s="816">
        <v>550</v>
      </c>
      <c r="K35" s="816">
        <v>18</v>
      </c>
      <c r="L35" s="818"/>
      <c r="M35" s="819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2:32" ht="16.5" customHeight="1">
      <c r="B36" s="815">
        <v>38</v>
      </c>
      <c r="C36" s="816">
        <v>10</v>
      </c>
      <c r="D36" s="815">
        <v>110</v>
      </c>
      <c r="E36" s="817">
        <v>5</v>
      </c>
      <c r="F36" s="816">
        <v>204</v>
      </c>
      <c r="G36" s="816">
        <v>5</v>
      </c>
      <c r="H36" s="815">
        <v>305</v>
      </c>
      <c r="I36" s="817">
        <v>7</v>
      </c>
      <c r="J36" s="816">
        <v>576</v>
      </c>
      <c r="K36" s="816">
        <v>1</v>
      </c>
      <c r="L36" s="818"/>
      <c r="M36" s="819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2:32" ht="16.5" customHeight="1">
      <c r="B37" s="815">
        <v>40</v>
      </c>
      <c r="C37" s="816">
        <v>5</v>
      </c>
      <c r="D37" s="815">
        <v>111</v>
      </c>
      <c r="E37" s="817">
        <v>5</v>
      </c>
      <c r="F37" s="816">
        <v>204</v>
      </c>
      <c r="G37" s="816">
        <v>18</v>
      </c>
      <c r="H37" s="815">
        <v>305</v>
      </c>
      <c r="I37" s="817">
        <v>18</v>
      </c>
      <c r="J37" s="816">
        <v>611</v>
      </c>
      <c r="K37" s="816">
        <v>2</v>
      </c>
      <c r="L37" s="818"/>
      <c r="M37" s="819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2:32" ht="16.5" customHeight="1">
      <c r="B38" s="815">
        <v>40</v>
      </c>
      <c r="C38" s="816">
        <v>10</v>
      </c>
      <c r="D38" s="815">
        <v>111</v>
      </c>
      <c r="E38" s="817">
        <v>18</v>
      </c>
      <c r="F38" s="816">
        <v>206</v>
      </c>
      <c r="G38" s="816">
        <v>3</v>
      </c>
      <c r="H38" s="815">
        <v>310</v>
      </c>
      <c r="I38" s="817">
        <v>18</v>
      </c>
      <c r="J38" s="816">
        <v>612</v>
      </c>
      <c r="K38" s="816">
        <v>2</v>
      </c>
      <c r="L38" s="818"/>
      <c r="M38" s="819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2:32" ht="16.5" customHeight="1">
      <c r="B39" s="815">
        <v>40</v>
      </c>
      <c r="C39" s="816">
        <v>18</v>
      </c>
      <c r="D39" s="815">
        <v>115</v>
      </c>
      <c r="E39" s="817">
        <v>5</v>
      </c>
      <c r="F39" s="816">
        <v>206</v>
      </c>
      <c r="G39" s="816">
        <v>5</v>
      </c>
      <c r="H39" s="815">
        <v>315</v>
      </c>
      <c r="I39" s="817">
        <v>5</v>
      </c>
      <c r="J39" s="816">
        <v>620</v>
      </c>
      <c r="K39" s="816">
        <v>3</v>
      </c>
      <c r="L39" s="818"/>
      <c r="M39" s="8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2:32" ht="16.5" customHeight="1">
      <c r="B40" s="815">
        <v>42</v>
      </c>
      <c r="C40" s="816">
        <v>5</v>
      </c>
      <c r="D40" s="815">
        <v>117</v>
      </c>
      <c r="E40" s="817">
        <v>18</v>
      </c>
      <c r="F40" s="816">
        <v>207</v>
      </c>
      <c r="G40" s="816">
        <v>5</v>
      </c>
      <c r="H40" s="815">
        <v>316</v>
      </c>
      <c r="I40" s="817">
        <v>1</v>
      </c>
      <c r="J40" s="816">
        <v>681</v>
      </c>
      <c r="K40" s="816">
        <v>18</v>
      </c>
      <c r="L40" s="818"/>
      <c r="M40" s="819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2:32" ht="16.5" customHeight="1">
      <c r="B41" s="815">
        <v>42</v>
      </c>
      <c r="C41" s="816">
        <v>10</v>
      </c>
      <c r="D41" s="815">
        <v>119</v>
      </c>
      <c r="E41" s="817">
        <v>18</v>
      </c>
      <c r="F41" s="816">
        <v>207</v>
      </c>
      <c r="G41" s="816">
        <v>18</v>
      </c>
      <c r="H41" s="815">
        <v>316</v>
      </c>
      <c r="I41" s="817">
        <v>7</v>
      </c>
      <c r="J41" s="816">
        <v>686</v>
      </c>
      <c r="K41" s="816">
        <v>3</v>
      </c>
      <c r="L41" s="818"/>
      <c r="M41" s="81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2:32" ht="16.5" customHeight="1">
      <c r="B42" s="815">
        <v>42</v>
      </c>
      <c r="C42" s="816">
        <v>18</v>
      </c>
      <c r="D42" s="815">
        <v>120</v>
      </c>
      <c r="E42" s="817">
        <v>18</v>
      </c>
      <c r="F42" s="816">
        <v>209</v>
      </c>
      <c r="G42" s="816">
        <v>5</v>
      </c>
      <c r="H42" s="815">
        <v>328</v>
      </c>
      <c r="I42" s="817">
        <v>3</v>
      </c>
      <c r="J42" s="816">
        <v>687</v>
      </c>
      <c r="K42" s="816">
        <v>9</v>
      </c>
      <c r="L42" s="818"/>
      <c r="M42" s="819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2" ht="16.5" customHeight="1">
      <c r="B43" s="815">
        <v>45</v>
      </c>
      <c r="C43" s="816">
        <v>1</v>
      </c>
      <c r="D43" s="815">
        <v>121</v>
      </c>
      <c r="E43" s="817">
        <v>18</v>
      </c>
      <c r="F43" s="816">
        <v>209</v>
      </c>
      <c r="G43" s="816">
        <v>5</v>
      </c>
      <c r="H43" s="815">
        <v>333</v>
      </c>
      <c r="I43" s="817">
        <v>6</v>
      </c>
      <c r="J43" s="816">
        <v>705</v>
      </c>
      <c r="K43" s="816">
        <v>1</v>
      </c>
      <c r="L43" s="818"/>
      <c r="M43" s="819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2:32" ht="16.5" customHeight="1">
      <c r="B44" s="815">
        <v>48</v>
      </c>
      <c r="C44" s="816">
        <v>2</v>
      </c>
      <c r="D44" s="815">
        <v>124</v>
      </c>
      <c r="E44" s="817">
        <v>18</v>
      </c>
      <c r="F44" s="816">
        <v>210</v>
      </c>
      <c r="G44" s="816">
        <v>18</v>
      </c>
      <c r="H44" s="815">
        <v>333</v>
      </c>
      <c r="I44" s="817">
        <v>10</v>
      </c>
      <c r="J44" s="816">
        <v>705</v>
      </c>
      <c r="K44" s="816">
        <v>7</v>
      </c>
      <c r="L44" s="818"/>
      <c r="M44" s="819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2:32" ht="16.5" customHeight="1">
      <c r="B45" s="815">
        <v>48</v>
      </c>
      <c r="C45" s="816">
        <v>7</v>
      </c>
      <c r="D45" s="815">
        <v>126</v>
      </c>
      <c r="E45" s="817">
        <v>18</v>
      </c>
      <c r="F45" s="816">
        <v>211</v>
      </c>
      <c r="G45" s="816">
        <v>18</v>
      </c>
      <c r="H45" s="815">
        <v>340</v>
      </c>
      <c r="I45" s="817">
        <v>5</v>
      </c>
      <c r="J45" s="816">
        <v>710</v>
      </c>
      <c r="K45" s="816">
        <v>18</v>
      </c>
      <c r="L45" s="818"/>
      <c r="M45" s="819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2:32" ht="16.5" customHeight="1">
      <c r="B46" s="815">
        <v>51</v>
      </c>
      <c r="C46" s="816">
        <v>1</v>
      </c>
      <c r="D46" s="815">
        <v>127</v>
      </c>
      <c r="E46" s="817">
        <v>18</v>
      </c>
      <c r="F46" s="816">
        <v>212</v>
      </c>
      <c r="G46" s="816">
        <v>5</v>
      </c>
      <c r="H46" s="815">
        <v>340</v>
      </c>
      <c r="I46" s="817">
        <v>10</v>
      </c>
      <c r="J46" s="816">
        <v>711</v>
      </c>
      <c r="K46" s="816">
        <v>5</v>
      </c>
      <c r="L46" s="818"/>
      <c r="M46" s="819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2:32" ht="16.5" customHeight="1">
      <c r="B47" s="815">
        <v>51</v>
      </c>
      <c r="C47" s="816">
        <v>2</v>
      </c>
      <c r="D47" s="815">
        <v>150</v>
      </c>
      <c r="E47" s="817">
        <v>8</v>
      </c>
      <c r="F47" s="816">
        <v>212</v>
      </c>
      <c r="G47" s="816">
        <v>5</v>
      </c>
      <c r="H47" s="815">
        <v>340</v>
      </c>
      <c r="I47" s="817">
        <v>18</v>
      </c>
      <c r="J47" s="816">
        <v>720</v>
      </c>
      <c r="K47" s="816">
        <v>1</v>
      </c>
      <c r="L47" s="818"/>
      <c r="M47" s="819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2:32" ht="16.5" customHeight="1">
      <c r="B48" s="815">
        <v>53</v>
      </c>
      <c r="C48" s="816">
        <v>18</v>
      </c>
      <c r="D48" s="815">
        <v>152</v>
      </c>
      <c r="E48" s="817">
        <v>8</v>
      </c>
      <c r="F48" s="816">
        <v>215</v>
      </c>
      <c r="G48" s="816">
        <v>18</v>
      </c>
      <c r="H48" s="815">
        <v>357</v>
      </c>
      <c r="I48" s="817">
        <v>5</v>
      </c>
      <c r="J48" s="816">
        <v>720</v>
      </c>
      <c r="K48" s="816">
        <v>7</v>
      </c>
      <c r="L48" s="818"/>
      <c r="M48" s="819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2:32" ht="16.5" customHeight="1" thickBot="1">
      <c r="B49" s="820">
        <v>55</v>
      </c>
      <c r="C49" s="821">
        <v>1</v>
      </c>
      <c r="D49" s="820">
        <v>152</v>
      </c>
      <c r="E49" s="822">
        <v>15</v>
      </c>
      <c r="F49" s="821">
        <v>217</v>
      </c>
      <c r="G49" s="821">
        <v>7</v>
      </c>
      <c r="H49" s="820">
        <v>357</v>
      </c>
      <c r="I49" s="822">
        <v>18</v>
      </c>
      <c r="J49" s="821">
        <v>720</v>
      </c>
      <c r="K49" s="821">
        <v>10</v>
      </c>
      <c r="L49" s="823"/>
      <c r="M49" s="824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2:32" ht="16.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2:32" ht="16.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2:32" ht="16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2:32" ht="16.5" customHeight="1">
      <c r="B53"/>
      <c r="C53"/>
      <c r="D53"/>
      <c r="E53"/>
      <c r="F53"/>
      <c r="G53"/>
      <c r="H53"/>
      <c r="I53"/>
      <c r="J53" s="816"/>
      <c r="K53" s="816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2:32" ht="16.5" customHeight="1">
      <c r="B54"/>
      <c r="C54"/>
      <c r="D54"/>
      <c r="E54"/>
      <c r="F54"/>
      <c r="G54"/>
      <c r="H54"/>
      <c r="I54"/>
      <c r="J54" s="816"/>
      <c r="K54" s="816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2:32" ht="16.5" customHeight="1">
      <c r="B55"/>
      <c r="C55"/>
      <c r="D55"/>
      <c r="E55"/>
      <c r="F55"/>
      <c r="G55"/>
      <c r="H55"/>
      <c r="I55"/>
      <c r="J55" s="816"/>
      <c r="K55" s="816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2:32" ht="16.5" customHeight="1">
      <c r="B56"/>
      <c r="C56"/>
      <c r="D56"/>
      <c r="E56"/>
      <c r="F56"/>
      <c r="G56"/>
      <c r="H56"/>
      <c r="I56"/>
      <c r="J56" s="816"/>
      <c r="K56" s="81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2:32" ht="16.5" customHeight="1">
      <c r="B57"/>
      <c r="C57"/>
      <c r="D57"/>
      <c r="E57"/>
      <c r="F57"/>
      <c r="G57"/>
      <c r="H57"/>
      <c r="I57"/>
      <c r="J57" s="816"/>
      <c r="K57" s="816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2:32" ht="16.5" customHeight="1">
      <c r="B58"/>
      <c r="C58"/>
      <c r="D58"/>
      <c r="E58"/>
      <c r="F58"/>
      <c r="G58"/>
      <c r="H58"/>
      <c r="I58"/>
      <c r="J58" s="816"/>
      <c r="K58" s="816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2:32" ht="16.5" customHeight="1">
      <c r="B59"/>
      <c r="C59"/>
      <c r="D59"/>
      <c r="E59"/>
      <c r="F59"/>
      <c r="G59"/>
      <c r="H59"/>
      <c r="I59"/>
      <c r="J59" s="816"/>
      <c r="K59" s="816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2:32" ht="16.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2:32" ht="16.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2:32" ht="16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2:32" ht="16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2:32" ht="16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2:32" ht="16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ht="16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2:32" ht="16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2:32" ht="16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2:32" ht="16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2:32" ht="16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</sheetData>
  <printOptions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D1"/>
    </sheetView>
  </sheetViews>
  <sheetFormatPr defaultColWidth="9.33203125" defaultRowHeight="16.5" customHeight="1"/>
  <cols>
    <col min="1" max="1" width="14.83203125" style="0" customWidth="1"/>
    <col min="2" max="2" width="9.33203125" style="29" customWidth="1"/>
    <col min="3" max="3" width="9.33203125" style="96" customWidth="1"/>
    <col min="4" max="7" width="9.33203125" style="59" customWidth="1"/>
    <col min="8" max="13" width="9.33203125" style="29" customWidth="1"/>
    <col min="29" max="29" width="11.16015625" style="0" customWidth="1"/>
    <col min="32" max="32" width="8" style="0" customWidth="1"/>
  </cols>
  <sheetData>
    <row r="1" ht="16.5" customHeight="1">
      <c r="A1" s="32" t="s">
        <v>52</v>
      </c>
    </row>
    <row r="2" ht="16.5" customHeight="1">
      <c r="A2" s="32" t="s">
        <v>50</v>
      </c>
    </row>
    <row r="3" ht="16.5" customHeight="1">
      <c r="A3" s="225" t="s">
        <v>346</v>
      </c>
    </row>
    <row r="5" ht="16.5" customHeight="1" thickBot="1"/>
    <row r="6" spans="2:15" ht="16.5" thickBot="1">
      <c r="B6" s="814" t="s">
        <v>148</v>
      </c>
      <c r="C6" s="825" t="s">
        <v>53</v>
      </c>
      <c r="D6" s="825" t="s">
        <v>148</v>
      </c>
      <c r="E6" s="827" t="s">
        <v>53</v>
      </c>
      <c r="F6" s="826" t="s">
        <v>148</v>
      </c>
      <c r="G6" s="826" t="s">
        <v>53</v>
      </c>
      <c r="H6" s="825" t="s">
        <v>148</v>
      </c>
      <c r="I6" s="827" t="s">
        <v>53</v>
      </c>
      <c r="J6" s="1172" t="s">
        <v>148</v>
      </c>
      <c r="K6" s="826" t="s">
        <v>53</v>
      </c>
      <c r="L6" s="826" t="s">
        <v>148</v>
      </c>
      <c r="M6" s="826" t="s">
        <v>53</v>
      </c>
      <c r="N6" s="826" t="s">
        <v>148</v>
      </c>
      <c r="O6" s="827" t="s">
        <v>53</v>
      </c>
    </row>
    <row r="7" spans="2:15" ht="15.75">
      <c r="B7" s="829">
        <v>1</v>
      </c>
      <c r="C7" s="816">
        <v>16</v>
      </c>
      <c r="D7" s="815">
        <v>3</v>
      </c>
      <c r="E7" s="817">
        <v>83</v>
      </c>
      <c r="F7" s="816">
        <v>5</v>
      </c>
      <c r="G7" s="816">
        <v>657</v>
      </c>
      <c r="H7" s="815">
        <v>8</v>
      </c>
      <c r="I7" s="816">
        <v>154</v>
      </c>
      <c r="J7" s="829">
        <v>9</v>
      </c>
      <c r="K7" s="830">
        <v>380</v>
      </c>
      <c r="L7" s="816">
        <v>15</v>
      </c>
      <c r="M7" s="830">
        <v>158</v>
      </c>
      <c r="N7" s="816">
        <v>18</v>
      </c>
      <c r="O7" s="817">
        <v>265</v>
      </c>
    </row>
    <row r="8" spans="2:15" ht="15.75">
      <c r="B8" s="815">
        <v>1</v>
      </c>
      <c r="C8" s="816">
        <v>18</v>
      </c>
      <c r="D8" s="815">
        <v>3</v>
      </c>
      <c r="E8" s="817">
        <v>84</v>
      </c>
      <c r="F8" s="816">
        <v>5</v>
      </c>
      <c r="G8" s="816">
        <v>711</v>
      </c>
      <c r="H8" s="815">
        <v>8</v>
      </c>
      <c r="I8" s="816">
        <v>156</v>
      </c>
      <c r="J8" s="815">
        <v>9</v>
      </c>
      <c r="K8" s="817">
        <v>484</v>
      </c>
      <c r="L8" s="816">
        <v>15</v>
      </c>
      <c r="M8" s="817">
        <v>163</v>
      </c>
      <c r="N8" s="816">
        <v>18</v>
      </c>
      <c r="O8" s="817">
        <v>275</v>
      </c>
    </row>
    <row r="9" spans="2:15" ht="15.75">
      <c r="B9" s="815">
        <v>1</v>
      </c>
      <c r="C9" s="816">
        <v>26</v>
      </c>
      <c r="D9" s="815">
        <v>3</v>
      </c>
      <c r="E9" s="817">
        <v>85</v>
      </c>
      <c r="F9" s="816">
        <v>5</v>
      </c>
      <c r="G9" s="816">
        <v>754</v>
      </c>
      <c r="H9" s="815">
        <v>8</v>
      </c>
      <c r="I9" s="816">
        <v>158</v>
      </c>
      <c r="J9" s="815">
        <v>9</v>
      </c>
      <c r="K9" s="817">
        <v>485</v>
      </c>
      <c r="L9" s="816">
        <v>15</v>
      </c>
      <c r="M9" s="817">
        <v>163</v>
      </c>
      <c r="N9" s="816">
        <v>18</v>
      </c>
      <c r="O9" s="817">
        <v>305</v>
      </c>
    </row>
    <row r="10" spans="2:15" ht="15.75">
      <c r="B10" s="815">
        <v>1</v>
      </c>
      <c r="C10" s="816">
        <v>45</v>
      </c>
      <c r="D10" s="815">
        <v>3</v>
      </c>
      <c r="E10" s="817">
        <v>175</v>
      </c>
      <c r="F10" s="816">
        <v>5</v>
      </c>
      <c r="G10" s="816" t="s">
        <v>231</v>
      </c>
      <c r="H10" s="815">
        <v>8</v>
      </c>
      <c r="I10" s="816">
        <v>161</v>
      </c>
      <c r="J10" s="815">
        <v>9</v>
      </c>
      <c r="K10" s="817">
        <v>487</v>
      </c>
      <c r="L10" s="816">
        <v>15</v>
      </c>
      <c r="M10" s="817">
        <v>164</v>
      </c>
      <c r="N10" s="816">
        <v>18</v>
      </c>
      <c r="O10" s="817">
        <v>310</v>
      </c>
    </row>
    <row r="11" spans="2:15" ht="15.75">
      <c r="B11" s="815">
        <v>1</v>
      </c>
      <c r="C11" s="816">
        <v>51</v>
      </c>
      <c r="D11" s="815">
        <v>3</v>
      </c>
      <c r="E11" s="817">
        <v>176</v>
      </c>
      <c r="F11" s="816">
        <v>6</v>
      </c>
      <c r="G11" s="816">
        <v>4</v>
      </c>
      <c r="H11" s="815">
        <v>8</v>
      </c>
      <c r="I11" s="816">
        <v>163</v>
      </c>
      <c r="J11" s="815">
        <v>9</v>
      </c>
      <c r="K11" s="817">
        <v>489</v>
      </c>
      <c r="L11" s="816">
        <v>15</v>
      </c>
      <c r="M11" s="817">
        <v>165</v>
      </c>
      <c r="N11" s="816">
        <v>18</v>
      </c>
      <c r="O11" s="817">
        <v>340</v>
      </c>
    </row>
    <row r="12" spans="2:15" ht="15.75">
      <c r="B12" s="815">
        <v>1</v>
      </c>
      <c r="C12" s="816">
        <v>55</v>
      </c>
      <c r="D12" s="815">
        <v>3</v>
      </c>
      <c r="E12" s="817">
        <v>180</v>
      </c>
      <c r="F12" s="816">
        <v>6</v>
      </c>
      <c r="G12" s="816">
        <v>21</v>
      </c>
      <c r="H12" s="815">
        <v>8</v>
      </c>
      <c r="I12" s="816">
        <v>163</v>
      </c>
      <c r="J12" s="815">
        <v>9</v>
      </c>
      <c r="K12" s="817">
        <v>490</v>
      </c>
      <c r="L12" s="816">
        <v>15</v>
      </c>
      <c r="M12" s="817">
        <v>166</v>
      </c>
      <c r="N12" s="816">
        <v>18</v>
      </c>
      <c r="O12" s="817">
        <v>357</v>
      </c>
    </row>
    <row r="13" spans="2:15" ht="15.75">
      <c r="B13" s="815">
        <v>1</v>
      </c>
      <c r="C13" s="816">
        <v>60</v>
      </c>
      <c r="D13" s="815">
        <v>3</v>
      </c>
      <c r="E13" s="817">
        <v>181</v>
      </c>
      <c r="F13" s="816">
        <v>6</v>
      </c>
      <c r="G13" s="816">
        <v>33</v>
      </c>
      <c r="H13" s="815">
        <v>8</v>
      </c>
      <c r="I13" s="816">
        <v>164</v>
      </c>
      <c r="J13" s="815">
        <v>9</v>
      </c>
      <c r="K13" s="817">
        <v>491</v>
      </c>
      <c r="L13" s="816">
        <v>15</v>
      </c>
      <c r="M13" s="817">
        <v>169</v>
      </c>
      <c r="N13" s="816">
        <v>18</v>
      </c>
      <c r="O13" s="817">
        <v>360</v>
      </c>
    </row>
    <row r="14" spans="2:15" ht="15.75">
      <c r="B14" s="815">
        <v>1</v>
      </c>
      <c r="C14" s="816">
        <v>66</v>
      </c>
      <c r="D14" s="815">
        <v>3</v>
      </c>
      <c r="E14" s="817">
        <v>201</v>
      </c>
      <c r="F14" s="816">
        <v>6</v>
      </c>
      <c r="G14" s="816">
        <v>304</v>
      </c>
      <c r="H14" s="815">
        <v>8</v>
      </c>
      <c r="I14" s="816">
        <v>165</v>
      </c>
      <c r="J14" s="815">
        <v>9</v>
      </c>
      <c r="K14" s="817">
        <v>684</v>
      </c>
      <c r="L14" s="816">
        <v>15</v>
      </c>
      <c r="M14" s="817">
        <v>183</v>
      </c>
      <c r="N14" s="816">
        <v>18</v>
      </c>
      <c r="O14" s="817">
        <v>442</v>
      </c>
    </row>
    <row r="15" spans="2:15" ht="15.75">
      <c r="B15" s="815">
        <v>1</v>
      </c>
      <c r="C15" s="816">
        <v>105</v>
      </c>
      <c r="D15" s="815">
        <v>3</v>
      </c>
      <c r="E15" s="817">
        <v>206</v>
      </c>
      <c r="F15" s="816">
        <v>6</v>
      </c>
      <c r="G15" s="816">
        <v>333</v>
      </c>
      <c r="H15" s="815">
        <v>8</v>
      </c>
      <c r="I15" s="816">
        <v>166</v>
      </c>
      <c r="J15" s="815">
        <v>9</v>
      </c>
      <c r="K15" s="817">
        <v>687</v>
      </c>
      <c r="L15" s="816">
        <v>15</v>
      </c>
      <c r="M15" s="817">
        <v>230</v>
      </c>
      <c r="N15" s="816">
        <v>18</v>
      </c>
      <c r="O15" s="817">
        <v>444</v>
      </c>
    </row>
    <row r="16" spans="2:15" ht="15.75">
      <c r="B16" s="815">
        <v>1</v>
      </c>
      <c r="C16" s="816">
        <v>316</v>
      </c>
      <c r="D16" s="815">
        <v>3</v>
      </c>
      <c r="E16" s="817">
        <v>251</v>
      </c>
      <c r="F16" s="816">
        <v>6</v>
      </c>
      <c r="G16" s="816">
        <v>434</v>
      </c>
      <c r="H16" s="815">
        <v>8</v>
      </c>
      <c r="I16" s="816">
        <v>168</v>
      </c>
      <c r="J16" s="815">
        <v>9</v>
      </c>
      <c r="K16" s="817" t="s">
        <v>356</v>
      </c>
      <c r="L16" s="816">
        <v>15</v>
      </c>
      <c r="M16" s="817">
        <v>233</v>
      </c>
      <c r="N16" s="816">
        <v>18</v>
      </c>
      <c r="O16" s="817">
        <v>446</v>
      </c>
    </row>
    <row r="17" spans="2:15" ht="15.75">
      <c r="B17" s="815">
        <v>1</v>
      </c>
      <c r="C17" s="816">
        <v>360</v>
      </c>
      <c r="D17" s="815">
        <v>3</v>
      </c>
      <c r="E17" s="817">
        <v>252</v>
      </c>
      <c r="F17" s="816">
        <v>6</v>
      </c>
      <c r="G17" s="816" t="s">
        <v>233</v>
      </c>
      <c r="H17" s="815">
        <v>8</v>
      </c>
      <c r="I17" s="816">
        <v>169</v>
      </c>
      <c r="J17" s="815">
        <v>9</v>
      </c>
      <c r="K17" s="817" t="s">
        <v>356</v>
      </c>
      <c r="L17" s="816">
        <v>15</v>
      </c>
      <c r="M17" s="817">
        <v>234</v>
      </c>
      <c r="N17" s="816">
        <v>18</v>
      </c>
      <c r="O17" s="817">
        <v>447</v>
      </c>
    </row>
    <row r="18" spans="2:15" ht="15.75">
      <c r="B18" s="815">
        <v>1</v>
      </c>
      <c r="C18" s="816">
        <v>362</v>
      </c>
      <c r="D18" s="815">
        <v>3</v>
      </c>
      <c r="E18" s="817">
        <v>255</v>
      </c>
      <c r="F18" s="816">
        <v>7</v>
      </c>
      <c r="G18" s="816">
        <v>2</v>
      </c>
      <c r="H18" s="815">
        <v>8</v>
      </c>
      <c r="I18" s="816">
        <v>236</v>
      </c>
      <c r="J18" s="815">
        <v>10</v>
      </c>
      <c r="K18" s="817">
        <v>2</v>
      </c>
      <c r="L18" s="816">
        <v>15</v>
      </c>
      <c r="M18" s="817">
        <v>239</v>
      </c>
      <c r="N18" s="816">
        <v>18</v>
      </c>
      <c r="O18" s="817">
        <v>550</v>
      </c>
    </row>
    <row r="19" spans="2:15" ht="15.75">
      <c r="B19" s="815">
        <v>1</v>
      </c>
      <c r="C19" s="816">
        <v>460</v>
      </c>
      <c r="D19" s="815">
        <v>3</v>
      </c>
      <c r="E19" s="817">
        <v>260</v>
      </c>
      <c r="F19" s="816">
        <v>7</v>
      </c>
      <c r="G19" s="816">
        <v>4</v>
      </c>
      <c r="H19" s="815">
        <v>8</v>
      </c>
      <c r="I19" s="816">
        <v>237</v>
      </c>
      <c r="J19" s="815">
        <v>10</v>
      </c>
      <c r="K19" s="817">
        <v>4</v>
      </c>
      <c r="L19" s="816">
        <v>15</v>
      </c>
      <c r="M19" s="817">
        <v>394</v>
      </c>
      <c r="N19" s="816">
        <v>18</v>
      </c>
      <c r="O19" s="817">
        <v>657</v>
      </c>
    </row>
    <row r="20" spans="2:15" ht="15.75">
      <c r="B20" s="815">
        <v>1</v>
      </c>
      <c r="C20" s="816">
        <v>576</v>
      </c>
      <c r="D20" s="815">
        <v>3</v>
      </c>
      <c r="E20" s="817">
        <v>267</v>
      </c>
      <c r="F20" s="816">
        <v>7</v>
      </c>
      <c r="G20" s="816">
        <v>10</v>
      </c>
      <c r="H20" s="815">
        <v>8</v>
      </c>
      <c r="I20" s="816">
        <v>240</v>
      </c>
      <c r="J20" s="815">
        <v>10</v>
      </c>
      <c r="K20" s="817">
        <v>20</v>
      </c>
      <c r="L20" s="816">
        <v>15</v>
      </c>
      <c r="M20" s="817">
        <v>653</v>
      </c>
      <c r="N20" s="816">
        <v>18</v>
      </c>
      <c r="O20" s="817">
        <v>681</v>
      </c>
    </row>
    <row r="21" spans="2:15" ht="15.75">
      <c r="B21" s="815">
        <v>1</v>
      </c>
      <c r="C21" s="816">
        <v>705</v>
      </c>
      <c r="D21" s="815">
        <v>3</v>
      </c>
      <c r="E21" s="817">
        <v>328</v>
      </c>
      <c r="F21" s="816">
        <v>7</v>
      </c>
      <c r="G21" s="816">
        <v>11</v>
      </c>
      <c r="H21" s="815">
        <v>8</v>
      </c>
      <c r="I21" s="816">
        <v>243</v>
      </c>
      <c r="J21" s="815">
        <v>10</v>
      </c>
      <c r="K21" s="817">
        <v>30</v>
      </c>
      <c r="L21" s="816">
        <v>15</v>
      </c>
      <c r="M21" s="817">
        <v>750</v>
      </c>
      <c r="N21" s="816">
        <v>18</v>
      </c>
      <c r="O21" s="817">
        <v>710</v>
      </c>
    </row>
    <row r="22" spans="2:15" ht="15.75">
      <c r="B22" s="815">
        <v>1</v>
      </c>
      <c r="C22" s="816">
        <v>720</v>
      </c>
      <c r="D22" s="815">
        <v>3</v>
      </c>
      <c r="E22" s="817">
        <v>361</v>
      </c>
      <c r="F22" s="816">
        <v>7</v>
      </c>
      <c r="G22" s="816">
        <v>14</v>
      </c>
      <c r="H22" s="815">
        <v>8</v>
      </c>
      <c r="I22" s="816">
        <v>245</v>
      </c>
      <c r="J22" s="815">
        <v>10</v>
      </c>
      <c r="K22" s="817">
        <v>33</v>
      </c>
      <c r="L22" s="816">
        <v>15</v>
      </c>
      <c r="M22" s="817">
        <v>761</v>
      </c>
      <c r="N22" s="816">
        <v>18</v>
      </c>
      <c r="O22" s="817" t="s">
        <v>194</v>
      </c>
    </row>
    <row r="23" spans="2:15" ht="15.75">
      <c r="B23" s="815">
        <v>1</v>
      </c>
      <c r="C23" s="816">
        <v>745</v>
      </c>
      <c r="D23" s="815">
        <v>3</v>
      </c>
      <c r="E23" s="817">
        <v>380</v>
      </c>
      <c r="F23" s="816">
        <v>7</v>
      </c>
      <c r="G23" s="816">
        <v>16</v>
      </c>
      <c r="H23" s="815">
        <v>8</v>
      </c>
      <c r="I23" s="816">
        <v>418</v>
      </c>
      <c r="J23" s="815">
        <v>10</v>
      </c>
      <c r="K23" s="817">
        <v>38</v>
      </c>
      <c r="L23" s="816">
        <v>15</v>
      </c>
      <c r="M23" s="817" t="s">
        <v>238</v>
      </c>
      <c r="N23" s="816">
        <v>18</v>
      </c>
      <c r="O23" s="817" t="s">
        <v>195</v>
      </c>
    </row>
    <row r="24" spans="2:15" ht="15.75">
      <c r="B24" s="815">
        <v>1</v>
      </c>
      <c r="C24" s="816" t="s">
        <v>367</v>
      </c>
      <c r="D24" s="815">
        <v>3</v>
      </c>
      <c r="E24" s="817">
        <v>485</v>
      </c>
      <c r="F24" s="816">
        <v>7</v>
      </c>
      <c r="G24" s="816">
        <v>30</v>
      </c>
      <c r="H24" s="815">
        <v>8</v>
      </c>
      <c r="I24" s="816">
        <v>426</v>
      </c>
      <c r="J24" s="815">
        <v>10</v>
      </c>
      <c r="K24" s="817">
        <v>40</v>
      </c>
      <c r="L24" s="816">
        <v>18</v>
      </c>
      <c r="M24" s="817">
        <v>40</v>
      </c>
      <c r="N24" s="816">
        <v>18</v>
      </c>
      <c r="O24" s="817" t="s">
        <v>231</v>
      </c>
    </row>
    <row r="25" spans="2:15" ht="15.75">
      <c r="B25" s="815">
        <v>2</v>
      </c>
      <c r="C25" s="816">
        <v>10</v>
      </c>
      <c r="D25" s="815">
        <v>3</v>
      </c>
      <c r="E25" s="817">
        <v>487</v>
      </c>
      <c r="F25" s="816">
        <v>7</v>
      </c>
      <c r="G25" s="816">
        <v>31</v>
      </c>
      <c r="H25" s="815">
        <v>8</v>
      </c>
      <c r="I25" s="816">
        <v>653</v>
      </c>
      <c r="J25" s="815">
        <v>10</v>
      </c>
      <c r="K25" s="817">
        <v>42</v>
      </c>
      <c r="L25" s="816">
        <v>18</v>
      </c>
      <c r="M25" s="817">
        <v>42</v>
      </c>
      <c r="N25" s="813"/>
      <c r="O25" s="819"/>
    </row>
    <row r="26" spans="2:15" ht="15.75">
      <c r="B26" s="815">
        <v>2</v>
      </c>
      <c r="C26" s="816">
        <v>11</v>
      </c>
      <c r="D26" s="815">
        <v>3</v>
      </c>
      <c r="E26" s="817">
        <v>620</v>
      </c>
      <c r="F26" s="816">
        <v>7</v>
      </c>
      <c r="G26" s="816">
        <v>37</v>
      </c>
      <c r="H26" s="815">
        <v>8</v>
      </c>
      <c r="I26" s="816">
        <v>750</v>
      </c>
      <c r="J26" s="815">
        <v>10</v>
      </c>
      <c r="K26" s="817">
        <v>68</v>
      </c>
      <c r="L26" s="816">
        <v>18</v>
      </c>
      <c r="M26" s="817">
        <v>53</v>
      </c>
      <c r="N26" s="813"/>
      <c r="O26" s="819"/>
    </row>
    <row r="27" spans="2:15" ht="15.75">
      <c r="B27" s="815">
        <v>2</v>
      </c>
      <c r="C27" s="816">
        <v>26</v>
      </c>
      <c r="D27" s="815">
        <v>3</v>
      </c>
      <c r="E27" s="817">
        <v>686</v>
      </c>
      <c r="F27" s="816">
        <v>7</v>
      </c>
      <c r="G27" s="816">
        <v>38</v>
      </c>
      <c r="H27" s="815">
        <v>8</v>
      </c>
      <c r="I27" s="816" t="s">
        <v>238</v>
      </c>
      <c r="J27" s="815">
        <v>10</v>
      </c>
      <c r="K27" s="817">
        <v>71</v>
      </c>
      <c r="L27" s="816">
        <v>18</v>
      </c>
      <c r="M27" s="817">
        <v>55</v>
      </c>
      <c r="N27" s="813"/>
      <c r="O27" s="819"/>
    </row>
    <row r="28" spans="2:15" ht="15.75">
      <c r="B28" s="815">
        <v>2</v>
      </c>
      <c r="C28" s="816">
        <v>48</v>
      </c>
      <c r="D28" s="815">
        <v>3</v>
      </c>
      <c r="E28" s="817">
        <v>751</v>
      </c>
      <c r="F28" s="816">
        <v>7</v>
      </c>
      <c r="G28" s="816">
        <v>48</v>
      </c>
      <c r="H28" s="815">
        <v>9</v>
      </c>
      <c r="I28" s="816">
        <v>70</v>
      </c>
      <c r="J28" s="815">
        <v>10</v>
      </c>
      <c r="K28" s="817">
        <v>302</v>
      </c>
      <c r="L28" s="816">
        <v>18</v>
      </c>
      <c r="M28" s="817">
        <v>60</v>
      </c>
      <c r="N28" s="813"/>
      <c r="O28" s="819"/>
    </row>
    <row r="29" spans="2:15" ht="15.75">
      <c r="B29" s="815">
        <v>2</v>
      </c>
      <c r="C29" s="816">
        <v>51</v>
      </c>
      <c r="D29" s="815">
        <v>3</v>
      </c>
      <c r="E29" s="817" t="s">
        <v>191</v>
      </c>
      <c r="F29" s="816">
        <v>7</v>
      </c>
      <c r="G29" s="816">
        <v>68</v>
      </c>
      <c r="H29" s="815">
        <v>9</v>
      </c>
      <c r="I29" s="816">
        <v>76</v>
      </c>
      <c r="J29" s="815">
        <v>10</v>
      </c>
      <c r="K29" s="817">
        <v>304</v>
      </c>
      <c r="L29" s="816">
        <v>18</v>
      </c>
      <c r="M29" s="817">
        <v>117</v>
      </c>
      <c r="N29" s="813"/>
      <c r="O29" s="819"/>
    </row>
    <row r="30" spans="2:15" ht="15.75">
      <c r="B30" s="815">
        <v>2</v>
      </c>
      <c r="C30" s="816">
        <v>60</v>
      </c>
      <c r="D30" s="815">
        <v>3</v>
      </c>
      <c r="E30" s="817" t="s">
        <v>270</v>
      </c>
      <c r="F30" s="816">
        <v>7</v>
      </c>
      <c r="G30" s="816">
        <v>71</v>
      </c>
      <c r="H30" s="815">
        <v>9</v>
      </c>
      <c r="I30" s="816">
        <v>78</v>
      </c>
      <c r="J30" s="815">
        <v>10</v>
      </c>
      <c r="K30" s="817">
        <v>333</v>
      </c>
      <c r="L30" s="816">
        <v>18</v>
      </c>
      <c r="M30" s="817">
        <v>119</v>
      </c>
      <c r="N30" s="813"/>
      <c r="O30" s="819"/>
    </row>
    <row r="31" spans="2:15" ht="15.75">
      <c r="B31" s="815">
        <v>2</v>
      </c>
      <c r="C31" s="816">
        <v>65</v>
      </c>
      <c r="D31" s="815">
        <v>5</v>
      </c>
      <c r="E31" s="817">
        <v>40</v>
      </c>
      <c r="F31" s="816">
        <v>7</v>
      </c>
      <c r="G31" s="816">
        <v>105</v>
      </c>
      <c r="H31" s="815">
        <v>9</v>
      </c>
      <c r="I31" s="816">
        <v>79</v>
      </c>
      <c r="J31" s="815">
        <v>10</v>
      </c>
      <c r="K31" s="817">
        <v>340</v>
      </c>
      <c r="L31" s="816">
        <v>18</v>
      </c>
      <c r="M31" s="817">
        <v>120</v>
      </c>
      <c r="N31" s="813"/>
      <c r="O31" s="819"/>
    </row>
    <row r="32" spans="2:15" ht="15.75">
      <c r="B32" s="815">
        <v>2</v>
      </c>
      <c r="C32" s="816">
        <v>66</v>
      </c>
      <c r="D32" s="815">
        <v>5</v>
      </c>
      <c r="E32" s="817">
        <v>42</v>
      </c>
      <c r="F32" s="816">
        <v>7</v>
      </c>
      <c r="G32" s="816">
        <v>217</v>
      </c>
      <c r="H32" s="815">
        <v>9</v>
      </c>
      <c r="I32" s="816">
        <v>170</v>
      </c>
      <c r="J32" s="815">
        <v>10</v>
      </c>
      <c r="K32" s="817">
        <v>434</v>
      </c>
      <c r="L32" s="816">
        <v>18</v>
      </c>
      <c r="M32" s="817">
        <v>121</v>
      </c>
      <c r="N32" s="813"/>
      <c r="O32" s="819"/>
    </row>
    <row r="33" spans="2:15" ht="15.75">
      <c r="B33" s="815">
        <v>2</v>
      </c>
      <c r="C33" s="816">
        <v>102</v>
      </c>
      <c r="D33" s="815">
        <v>5</v>
      </c>
      <c r="E33" s="817">
        <v>108</v>
      </c>
      <c r="F33" s="816">
        <v>7</v>
      </c>
      <c r="G33" s="816">
        <v>220</v>
      </c>
      <c r="H33" s="815">
        <v>9</v>
      </c>
      <c r="I33" s="816">
        <v>176</v>
      </c>
      <c r="J33" s="815">
        <v>10</v>
      </c>
      <c r="K33" s="817">
        <v>446</v>
      </c>
      <c r="L33" s="816">
        <v>18</v>
      </c>
      <c r="M33" s="817">
        <v>124</v>
      </c>
      <c r="N33" s="813"/>
      <c r="O33" s="819"/>
    </row>
    <row r="34" spans="2:15" ht="15.75">
      <c r="B34" s="815">
        <v>2</v>
      </c>
      <c r="C34" s="816">
        <v>105</v>
      </c>
      <c r="D34" s="815">
        <v>5</v>
      </c>
      <c r="E34" s="817">
        <v>110</v>
      </c>
      <c r="F34" s="816">
        <v>7</v>
      </c>
      <c r="G34" s="816">
        <v>302</v>
      </c>
      <c r="H34" s="815">
        <v>9</v>
      </c>
      <c r="I34" s="816">
        <v>180</v>
      </c>
      <c r="J34" s="815">
        <v>10</v>
      </c>
      <c r="K34" s="817">
        <v>447</v>
      </c>
      <c r="L34" s="816">
        <v>18</v>
      </c>
      <c r="M34" s="817">
        <v>126</v>
      </c>
      <c r="N34" s="813"/>
      <c r="O34" s="819"/>
    </row>
    <row r="35" spans="2:15" ht="15.75">
      <c r="B35" s="815">
        <v>2</v>
      </c>
      <c r="C35" s="816">
        <v>200</v>
      </c>
      <c r="D35" s="815">
        <v>5</v>
      </c>
      <c r="E35" s="817">
        <v>111</v>
      </c>
      <c r="F35" s="816">
        <v>7</v>
      </c>
      <c r="G35" s="816">
        <v>304</v>
      </c>
      <c r="H35" s="815">
        <v>9</v>
      </c>
      <c r="I35" s="816">
        <v>181</v>
      </c>
      <c r="J35" s="815">
        <v>10</v>
      </c>
      <c r="K35" s="817">
        <v>720</v>
      </c>
      <c r="L35" s="816">
        <v>18</v>
      </c>
      <c r="M35" s="817">
        <v>127</v>
      </c>
      <c r="N35" s="813"/>
      <c r="O35" s="819"/>
    </row>
    <row r="36" spans="2:15" ht="15.75">
      <c r="B36" s="815">
        <v>2</v>
      </c>
      <c r="C36" s="816">
        <v>360</v>
      </c>
      <c r="D36" s="815">
        <v>5</v>
      </c>
      <c r="E36" s="817">
        <v>115</v>
      </c>
      <c r="F36" s="816">
        <v>7</v>
      </c>
      <c r="G36" s="816">
        <v>305</v>
      </c>
      <c r="H36" s="815">
        <v>9</v>
      </c>
      <c r="I36" s="816">
        <v>258</v>
      </c>
      <c r="J36" s="815">
        <v>10</v>
      </c>
      <c r="K36" s="817" t="s">
        <v>191</v>
      </c>
      <c r="L36" s="816">
        <v>18</v>
      </c>
      <c r="M36" s="817">
        <v>202</v>
      </c>
      <c r="N36" s="813"/>
      <c r="O36" s="819"/>
    </row>
    <row r="37" spans="2:15" ht="15.75">
      <c r="B37" s="815">
        <v>2</v>
      </c>
      <c r="C37" s="816">
        <v>611</v>
      </c>
      <c r="D37" s="815">
        <v>5</v>
      </c>
      <c r="E37" s="817">
        <v>204</v>
      </c>
      <c r="F37" s="816">
        <v>7</v>
      </c>
      <c r="G37" s="816">
        <v>316</v>
      </c>
      <c r="H37" s="815">
        <v>9</v>
      </c>
      <c r="I37" s="816">
        <v>259</v>
      </c>
      <c r="J37" s="815">
        <v>10</v>
      </c>
      <c r="K37" s="817" t="s">
        <v>270</v>
      </c>
      <c r="L37" s="816">
        <v>18</v>
      </c>
      <c r="M37" s="817">
        <v>204</v>
      </c>
      <c r="N37" s="813"/>
      <c r="O37" s="819"/>
    </row>
    <row r="38" spans="2:15" ht="15.75">
      <c r="B38" s="815">
        <v>2</v>
      </c>
      <c r="C38" s="816">
        <v>612</v>
      </c>
      <c r="D38" s="815">
        <v>5</v>
      </c>
      <c r="E38" s="817">
        <v>206</v>
      </c>
      <c r="F38" s="816">
        <v>7</v>
      </c>
      <c r="G38" s="816">
        <v>550</v>
      </c>
      <c r="H38" s="815">
        <v>9</v>
      </c>
      <c r="I38" s="816">
        <v>260</v>
      </c>
      <c r="J38" s="815">
        <v>15</v>
      </c>
      <c r="K38" s="817">
        <v>90</v>
      </c>
      <c r="L38" s="816">
        <v>18</v>
      </c>
      <c r="M38" s="817">
        <v>207</v>
      </c>
      <c r="N38" s="813"/>
      <c r="O38" s="819"/>
    </row>
    <row r="39" spans="2:15" ht="15.75">
      <c r="B39" s="815">
        <v>2</v>
      </c>
      <c r="C39" s="816" t="s">
        <v>149</v>
      </c>
      <c r="D39" s="815">
        <v>5</v>
      </c>
      <c r="E39" s="817">
        <v>207</v>
      </c>
      <c r="F39" s="816">
        <v>7</v>
      </c>
      <c r="G39" s="816">
        <v>652</v>
      </c>
      <c r="H39" s="815">
        <v>9</v>
      </c>
      <c r="I39" s="816">
        <v>261</v>
      </c>
      <c r="J39" s="815">
        <v>15</v>
      </c>
      <c r="K39" s="817">
        <v>91</v>
      </c>
      <c r="L39" s="816">
        <v>18</v>
      </c>
      <c r="M39" s="817">
        <v>210</v>
      </c>
      <c r="N39" s="813"/>
      <c r="O39" s="819"/>
    </row>
    <row r="40" spans="2:15" ht="15.75">
      <c r="B40" s="815">
        <v>2</v>
      </c>
      <c r="C40" s="816" t="s">
        <v>127</v>
      </c>
      <c r="D40" s="815">
        <v>5</v>
      </c>
      <c r="E40" s="817">
        <v>209</v>
      </c>
      <c r="F40" s="816">
        <v>7</v>
      </c>
      <c r="G40" s="816">
        <v>705</v>
      </c>
      <c r="H40" s="815">
        <v>9</v>
      </c>
      <c r="I40" s="816">
        <v>264</v>
      </c>
      <c r="J40" s="815">
        <v>15</v>
      </c>
      <c r="K40" s="817">
        <v>92</v>
      </c>
      <c r="L40" s="816">
        <v>18</v>
      </c>
      <c r="M40" s="817">
        <v>211</v>
      </c>
      <c r="N40" s="813"/>
      <c r="O40" s="819"/>
    </row>
    <row r="41" spans="2:15" ht="15.75">
      <c r="B41" s="815">
        <v>2</v>
      </c>
      <c r="C41" s="816" t="s">
        <v>166</v>
      </c>
      <c r="D41" s="815">
        <v>5</v>
      </c>
      <c r="E41" s="817">
        <v>212</v>
      </c>
      <c r="F41" s="816">
        <v>7</v>
      </c>
      <c r="G41" s="816">
        <v>720</v>
      </c>
      <c r="H41" s="815">
        <v>9</v>
      </c>
      <c r="I41" s="816">
        <v>267</v>
      </c>
      <c r="J41" s="815">
        <v>15</v>
      </c>
      <c r="K41" s="817">
        <v>94</v>
      </c>
      <c r="L41" s="816">
        <v>18</v>
      </c>
      <c r="M41" s="817">
        <v>215</v>
      </c>
      <c r="N41" s="813"/>
      <c r="O41" s="819"/>
    </row>
    <row r="42" spans="2:15" ht="15.75">
      <c r="B42" s="815">
        <v>2</v>
      </c>
      <c r="C42" s="816" t="s">
        <v>161</v>
      </c>
      <c r="D42" s="815">
        <v>5</v>
      </c>
      <c r="E42" s="817">
        <v>315</v>
      </c>
      <c r="F42" s="816">
        <v>7</v>
      </c>
      <c r="G42" s="816" t="s">
        <v>278</v>
      </c>
      <c r="H42" s="815">
        <v>9</v>
      </c>
      <c r="I42" s="816">
        <v>268</v>
      </c>
      <c r="J42" s="815">
        <v>15</v>
      </c>
      <c r="K42" s="817">
        <v>152</v>
      </c>
      <c r="L42" s="816">
        <v>18</v>
      </c>
      <c r="M42" s="817">
        <v>251</v>
      </c>
      <c r="N42" s="813"/>
      <c r="O42" s="819"/>
    </row>
    <row r="43" spans="2:15" ht="15.75">
      <c r="B43" s="815">
        <v>3</v>
      </c>
      <c r="C43" s="816">
        <v>28</v>
      </c>
      <c r="D43" s="815">
        <v>5</v>
      </c>
      <c r="E43" s="817">
        <v>340</v>
      </c>
      <c r="F43" s="816">
        <v>8</v>
      </c>
      <c r="G43" s="816">
        <v>150</v>
      </c>
      <c r="H43" s="815">
        <v>9</v>
      </c>
      <c r="I43" s="816">
        <v>370</v>
      </c>
      <c r="J43" s="815">
        <v>15</v>
      </c>
      <c r="K43" s="817">
        <v>154</v>
      </c>
      <c r="L43" s="816">
        <v>18</v>
      </c>
      <c r="M43" s="817">
        <v>252</v>
      </c>
      <c r="N43" s="813"/>
      <c r="O43" s="819"/>
    </row>
    <row r="44" spans="2:15" ht="16.5" thickBot="1">
      <c r="B44" s="820">
        <v>3</v>
      </c>
      <c r="C44" s="821">
        <v>81</v>
      </c>
      <c r="D44" s="820">
        <v>5</v>
      </c>
      <c r="E44" s="822">
        <v>357</v>
      </c>
      <c r="F44" s="821">
        <v>8</v>
      </c>
      <c r="G44" s="821">
        <v>152</v>
      </c>
      <c r="H44" s="820">
        <v>9</v>
      </c>
      <c r="I44" s="821">
        <v>376</v>
      </c>
      <c r="J44" s="820">
        <v>15</v>
      </c>
      <c r="K44" s="822">
        <v>156</v>
      </c>
      <c r="L44" s="821">
        <v>18</v>
      </c>
      <c r="M44" s="822">
        <v>260</v>
      </c>
      <c r="N44" s="828"/>
      <c r="O44" s="824"/>
    </row>
    <row r="45" spans="2:15" ht="15.75">
      <c r="B45" s="816"/>
      <c r="C45" s="816"/>
      <c r="D45" s="816"/>
      <c r="E45" s="816"/>
      <c r="F45" s="837"/>
      <c r="G45" s="837"/>
      <c r="H45" s="838"/>
      <c r="I45" s="838"/>
      <c r="J45" s="838"/>
      <c r="K45" s="838"/>
      <c r="L45" s="838"/>
      <c r="M45" s="838"/>
      <c r="N45" s="813"/>
      <c r="O45" s="813"/>
    </row>
    <row r="46" spans="2:15" ht="15.75">
      <c r="B46" s="838"/>
      <c r="C46" s="111"/>
      <c r="D46" s="837"/>
      <c r="E46" s="837"/>
      <c r="F46" s="837"/>
      <c r="G46" s="837"/>
      <c r="H46" s="838"/>
      <c r="I46" s="838"/>
      <c r="J46" s="838"/>
      <c r="K46" s="838"/>
      <c r="L46" s="838"/>
      <c r="M46" s="838"/>
      <c r="N46" s="813"/>
      <c r="O46" s="813"/>
    </row>
    <row r="47" spans="1:15" ht="15.75">
      <c r="A47" s="108"/>
      <c r="B47" s="838"/>
      <c r="C47" s="111"/>
      <c r="D47" s="816"/>
      <c r="E47" s="816"/>
      <c r="F47" s="837"/>
      <c r="G47" s="837"/>
      <c r="H47" s="838"/>
      <c r="I47" s="838"/>
      <c r="J47" s="838"/>
      <c r="K47" s="838"/>
      <c r="L47" s="838"/>
      <c r="M47" s="838"/>
      <c r="N47" s="813"/>
      <c r="O47" s="813"/>
    </row>
    <row r="48" spans="1:15" ht="15.75">
      <c r="A48" s="108"/>
      <c r="B48" s="838"/>
      <c r="C48" s="111"/>
      <c r="D48" s="837"/>
      <c r="E48" s="837"/>
      <c r="F48" s="837"/>
      <c r="G48" s="837"/>
      <c r="H48" s="838"/>
      <c r="I48" s="838"/>
      <c r="J48" s="838"/>
      <c r="K48" s="838"/>
      <c r="L48" s="838"/>
      <c r="M48" s="838"/>
      <c r="N48" s="813"/>
      <c r="O48" s="813"/>
    </row>
    <row r="49" spans="2:15" ht="16.5" customHeight="1">
      <c r="B49" s="838"/>
      <c r="C49" s="111"/>
      <c r="D49" s="837"/>
      <c r="E49" s="837"/>
      <c r="F49" s="837"/>
      <c r="G49" s="837"/>
      <c r="H49" s="838"/>
      <c r="I49" s="838"/>
      <c r="J49" s="838"/>
      <c r="K49" s="838"/>
      <c r="L49" s="838"/>
      <c r="M49" s="838"/>
      <c r="N49" s="813"/>
      <c r="O49" s="813"/>
    </row>
    <row r="50" spans="2:15" ht="16.5" customHeight="1">
      <c r="B50" s="838"/>
      <c r="C50" s="111"/>
      <c r="D50" s="837"/>
      <c r="E50" s="837"/>
      <c r="F50" s="816"/>
      <c r="G50" s="816"/>
      <c r="H50" s="838"/>
      <c r="I50" s="838"/>
      <c r="J50" s="838"/>
      <c r="K50" s="838"/>
      <c r="L50" s="838"/>
      <c r="M50" s="838"/>
      <c r="N50" s="813"/>
      <c r="O50" s="813"/>
    </row>
    <row r="51" spans="2:15" ht="16.5" customHeight="1">
      <c r="B51" s="838"/>
      <c r="C51" s="111"/>
      <c r="D51" s="837"/>
      <c r="E51" s="837"/>
      <c r="F51" s="837"/>
      <c r="G51" s="837"/>
      <c r="H51" s="838"/>
      <c r="I51" s="838"/>
      <c r="J51" s="838"/>
      <c r="K51" s="838"/>
      <c r="L51" s="838"/>
      <c r="M51" s="838"/>
      <c r="N51" s="813"/>
      <c r="O51" s="813"/>
    </row>
    <row r="52" spans="2:15" ht="16.5" customHeight="1">
      <c r="B52" s="838"/>
      <c r="C52" s="111"/>
      <c r="D52" s="816"/>
      <c r="E52" s="816"/>
      <c r="F52" s="816"/>
      <c r="G52" s="816"/>
      <c r="H52" s="838"/>
      <c r="I52" s="838"/>
      <c r="J52" s="838"/>
      <c r="K52" s="838"/>
      <c r="L52" s="838"/>
      <c r="M52" s="838"/>
      <c r="N52" s="813"/>
      <c r="O52" s="813"/>
    </row>
  </sheetData>
  <printOptions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3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17.83203125" style="0" customWidth="1"/>
    <col min="2" max="2" width="8" style="0" customWidth="1"/>
    <col min="3" max="3" width="6.83203125" style="0" customWidth="1"/>
    <col min="4" max="6" width="6.83203125" style="56" customWidth="1"/>
    <col min="7" max="7" width="8.66015625" style="56" customWidth="1"/>
    <col min="8" max="8" width="9.5" style="96" customWidth="1"/>
    <col min="9" max="12" width="6.83203125" style="0" customWidth="1"/>
    <col min="29" max="29" width="11.16015625" style="0" customWidth="1"/>
    <col min="32" max="32" width="8" style="0" customWidth="1"/>
  </cols>
  <sheetData>
    <row r="1" ht="14.25">
      <c r="A1" s="32" t="s">
        <v>52</v>
      </c>
    </row>
    <row r="2" ht="14.25">
      <c r="A2" s="32" t="s">
        <v>50</v>
      </c>
    </row>
    <row r="3" ht="11.25">
      <c r="A3" s="224">
        <v>38165</v>
      </c>
    </row>
    <row r="4" spans="4:8" s="2" customFormat="1" ht="12.75">
      <c r="D4" s="43"/>
      <c r="E4" s="43"/>
      <c r="F4" s="43"/>
      <c r="G4" s="43"/>
      <c r="H4" s="4"/>
    </row>
    <row r="5" spans="2:8" s="2" customFormat="1" ht="12.75">
      <c r="B5" s="2" t="s">
        <v>85</v>
      </c>
      <c r="D5" s="43"/>
      <c r="E5" s="43"/>
      <c r="F5" s="43"/>
      <c r="G5" s="43"/>
      <c r="H5" s="4"/>
    </row>
    <row r="6" spans="4:8" s="2" customFormat="1" ht="18.75" customHeight="1" thickBot="1">
      <c r="D6" s="43"/>
      <c r="E6" s="43"/>
      <c r="F6" s="43"/>
      <c r="G6" s="43"/>
      <c r="H6" s="4"/>
    </row>
    <row r="7" spans="1:12" s="2" customFormat="1" ht="13.5" thickBot="1">
      <c r="A7" s="5"/>
      <c r="B7" s="51" t="s">
        <v>53</v>
      </c>
      <c r="C7" s="1299" t="s">
        <v>40</v>
      </c>
      <c r="D7" s="1300"/>
      <c r="E7" s="1300"/>
      <c r="F7" s="1301"/>
      <c r="G7" s="43"/>
      <c r="H7" s="51" t="s">
        <v>53</v>
      </c>
      <c r="I7" s="1299" t="s">
        <v>40</v>
      </c>
      <c r="J7" s="1300"/>
      <c r="K7" s="1300"/>
      <c r="L7" s="1301"/>
    </row>
    <row r="8" spans="2:12" s="2" customFormat="1" ht="18.75">
      <c r="B8" s="66" t="s">
        <v>172</v>
      </c>
      <c r="C8" s="67">
        <v>7</v>
      </c>
      <c r="D8" s="67">
        <v>10</v>
      </c>
      <c r="E8" s="67"/>
      <c r="F8" s="68"/>
      <c r="G8" s="57"/>
      <c r="H8" s="69" t="s">
        <v>152</v>
      </c>
      <c r="I8" s="70">
        <v>5</v>
      </c>
      <c r="J8" s="70">
        <v>18</v>
      </c>
      <c r="K8" s="70"/>
      <c r="L8" s="68"/>
    </row>
    <row r="9" spans="2:12" s="2" customFormat="1" ht="18.75">
      <c r="B9" s="69" t="s">
        <v>153</v>
      </c>
      <c r="C9" s="70">
        <v>6</v>
      </c>
      <c r="D9" s="70">
        <v>7</v>
      </c>
      <c r="E9" s="70">
        <v>10</v>
      </c>
      <c r="F9" s="71"/>
      <c r="G9" s="57"/>
      <c r="H9" s="69" t="s">
        <v>155</v>
      </c>
      <c r="I9" s="70">
        <v>3</v>
      </c>
      <c r="J9" s="70">
        <v>5</v>
      </c>
      <c r="K9" s="70"/>
      <c r="L9" s="71"/>
    </row>
    <row r="10" spans="2:12" s="2" customFormat="1" ht="18.75">
      <c r="B10" s="69" t="s">
        <v>156</v>
      </c>
      <c r="C10" s="70">
        <v>2</v>
      </c>
      <c r="D10" s="70">
        <v>7</v>
      </c>
      <c r="E10" s="70"/>
      <c r="F10" s="71"/>
      <c r="G10" s="57"/>
      <c r="H10" s="69" t="s">
        <v>180</v>
      </c>
      <c r="I10" s="70">
        <v>5</v>
      </c>
      <c r="J10" s="70">
        <v>18</v>
      </c>
      <c r="K10" s="70"/>
      <c r="L10" s="71"/>
    </row>
    <row r="11" spans="2:12" s="2" customFormat="1" ht="18.75">
      <c r="B11" s="69" t="s">
        <v>125</v>
      </c>
      <c r="C11" s="70">
        <v>2</v>
      </c>
      <c r="D11" s="70">
        <v>7</v>
      </c>
      <c r="E11" s="70"/>
      <c r="F11" s="71"/>
      <c r="G11" s="57"/>
      <c r="H11" s="69" t="s">
        <v>159</v>
      </c>
      <c r="I11" s="70">
        <v>3</v>
      </c>
      <c r="J11" s="70">
        <v>18</v>
      </c>
      <c r="K11" s="70"/>
      <c r="L11" s="71"/>
    </row>
    <row r="12" spans="2:12" s="2" customFormat="1" ht="18.75">
      <c r="B12" s="69" t="s">
        <v>149</v>
      </c>
      <c r="C12" s="70">
        <v>1</v>
      </c>
      <c r="D12" s="70">
        <v>7</v>
      </c>
      <c r="E12" s="70"/>
      <c r="F12" s="71"/>
      <c r="G12" s="57"/>
      <c r="H12" s="69" t="s">
        <v>162</v>
      </c>
      <c r="I12" s="70">
        <v>3</v>
      </c>
      <c r="J12" s="70">
        <v>18</v>
      </c>
      <c r="K12" s="70"/>
      <c r="L12" s="71"/>
    </row>
    <row r="13" spans="2:12" s="2" customFormat="1" ht="18.75">
      <c r="B13" s="69" t="s">
        <v>179</v>
      </c>
      <c r="C13" s="70">
        <v>1</v>
      </c>
      <c r="D13" s="70">
        <v>2</v>
      </c>
      <c r="E13" s="70"/>
      <c r="F13" s="71"/>
      <c r="G13" s="57"/>
      <c r="H13" s="69" t="s">
        <v>168</v>
      </c>
      <c r="I13" s="70">
        <v>3</v>
      </c>
      <c r="J13" s="70">
        <v>9</v>
      </c>
      <c r="K13" s="70">
        <v>18</v>
      </c>
      <c r="L13" s="71"/>
    </row>
    <row r="14" spans="2:12" s="2" customFormat="1" ht="18.75">
      <c r="B14" s="69" t="s">
        <v>135</v>
      </c>
      <c r="C14" s="70">
        <v>7</v>
      </c>
      <c r="D14" s="70">
        <v>10</v>
      </c>
      <c r="E14" s="70"/>
      <c r="F14" s="71"/>
      <c r="G14" s="57"/>
      <c r="H14" s="69" t="s">
        <v>173</v>
      </c>
      <c r="I14" s="70">
        <v>3</v>
      </c>
      <c r="J14" s="70">
        <v>9</v>
      </c>
      <c r="K14" s="70"/>
      <c r="L14" s="71"/>
    </row>
    <row r="15" spans="2:12" s="2" customFormat="1" ht="18.75">
      <c r="B15" s="69" t="s">
        <v>136</v>
      </c>
      <c r="C15" s="70">
        <v>6</v>
      </c>
      <c r="D15" s="70">
        <v>10</v>
      </c>
      <c r="E15" s="70"/>
      <c r="F15" s="71"/>
      <c r="G15" s="57"/>
      <c r="H15" s="69" t="s">
        <v>158</v>
      </c>
      <c r="I15" s="70">
        <v>7</v>
      </c>
      <c r="J15" s="70">
        <v>10</v>
      </c>
      <c r="K15" s="70"/>
      <c r="L15" s="71"/>
    </row>
    <row r="16" spans="2:12" s="2" customFormat="1" ht="18.75">
      <c r="B16" s="69" t="s">
        <v>189</v>
      </c>
      <c r="C16" s="70">
        <v>7</v>
      </c>
      <c r="D16" s="70">
        <v>10</v>
      </c>
      <c r="E16" s="70"/>
      <c r="F16" s="71"/>
      <c r="G16" s="57"/>
      <c r="H16" s="69" t="s">
        <v>176</v>
      </c>
      <c r="I16" s="70">
        <v>6</v>
      </c>
      <c r="J16" s="70">
        <v>7</v>
      </c>
      <c r="K16" s="70">
        <v>10</v>
      </c>
      <c r="L16" s="71"/>
    </row>
    <row r="17" spans="2:12" s="2" customFormat="1" ht="18.75">
      <c r="B17" s="69" t="s">
        <v>151</v>
      </c>
      <c r="C17" s="70">
        <v>5</v>
      </c>
      <c r="D17" s="70">
        <v>10</v>
      </c>
      <c r="E17" s="70">
        <v>18</v>
      </c>
      <c r="F17" s="71"/>
      <c r="G17" s="57"/>
      <c r="H17" s="69" t="s">
        <v>177</v>
      </c>
      <c r="I17" s="70">
        <v>7</v>
      </c>
      <c r="J17" s="70">
        <v>18</v>
      </c>
      <c r="K17" s="70"/>
      <c r="L17" s="71"/>
    </row>
    <row r="18" spans="2:12" s="2" customFormat="1" ht="18.75">
      <c r="B18" s="69" t="s">
        <v>154</v>
      </c>
      <c r="C18" s="70">
        <v>5</v>
      </c>
      <c r="D18" s="70">
        <v>10</v>
      </c>
      <c r="E18" s="70">
        <v>18</v>
      </c>
      <c r="F18" s="71"/>
      <c r="G18" s="57"/>
      <c r="H18" s="69" t="s">
        <v>165</v>
      </c>
      <c r="I18" s="70">
        <v>1</v>
      </c>
      <c r="J18" s="70">
        <v>7</v>
      </c>
      <c r="K18" s="70"/>
      <c r="L18" s="71"/>
    </row>
    <row r="19" spans="2:12" s="2" customFormat="1" ht="18.75">
      <c r="B19" s="69" t="s">
        <v>167</v>
      </c>
      <c r="C19" s="70">
        <v>2</v>
      </c>
      <c r="D19" s="70">
        <v>7</v>
      </c>
      <c r="E19" s="70"/>
      <c r="F19" s="71"/>
      <c r="G19" s="57"/>
      <c r="H19" s="69" t="s">
        <v>160</v>
      </c>
      <c r="I19" s="70">
        <v>6</v>
      </c>
      <c r="J19" s="70">
        <v>10</v>
      </c>
      <c r="K19" s="70"/>
      <c r="L19" s="71"/>
    </row>
    <row r="20" spans="2:12" s="2" customFormat="1" ht="18.75">
      <c r="B20" s="69" t="s">
        <v>182</v>
      </c>
      <c r="C20" s="70">
        <v>1</v>
      </c>
      <c r="D20" s="70">
        <v>18</v>
      </c>
      <c r="E20" s="70"/>
      <c r="F20" s="206"/>
      <c r="G20" s="57"/>
      <c r="H20" s="69" t="s">
        <v>163</v>
      </c>
      <c r="I20" s="70">
        <v>5</v>
      </c>
      <c r="J20" s="70">
        <v>10</v>
      </c>
      <c r="K20" s="70">
        <v>18</v>
      </c>
      <c r="L20" s="71"/>
    </row>
    <row r="21" spans="2:12" s="2" customFormat="1" ht="18.75">
      <c r="B21" s="69" t="s">
        <v>161</v>
      </c>
      <c r="C21" s="70">
        <v>1</v>
      </c>
      <c r="D21" s="70">
        <v>18</v>
      </c>
      <c r="E21" s="70"/>
      <c r="F21" s="71"/>
      <c r="G21" s="57"/>
      <c r="H21" s="69" t="s">
        <v>192</v>
      </c>
      <c r="I21" s="70">
        <v>5</v>
      </c>
      <c r="J21" s="70">
        <v>18</v>
      </c>
      <c r="K21" s="70"/>
      <c r="L21" s="71"/>
    </row>
    <row r="22" spans="2:12" s="2" customFormat="1" ht="18.75">
      <c r="B22" s="69" t="s">
        <v>164</v>
      </c>
      <c r="C22" s="70">
        <v>1</v>
      </c>
      <c r="D22" s="70">
        <v>2</v>
      </c>
      <c r="E22" s="70">
        <v>18</v>
      </c>
      <c r="F22" s="71"/>
      <c r="G22" s="57"/>
      <c r="H22" s="69" t="s">
        <v>342</v>
      </c>
      <c r="I22" s="70">
        <v>1</v>
      </c>
      <c r="J22" s="70">
        <v>2</v>
      </c>
      <c r="K22" s="70">
        <v>18</v>
      </c>
      <c r="L22" s="71"/>
    </row>
    <row r="23" spans="2:12" s="2" customFormat="1" ht="18.75">
      <c r="B23" s="69" t="s">
        <v>197</v>
      </c>
      <c r="C23" s="70">
        <v>7</v>
      </c>
      <c r="D23" s="70">
        <v>10</v>
      </c>
      <c r="E23" s="70"/>
      <c r="F23" s="71"/>
      <c r="G23" s="57"/>
      <c r="H23" s="69" t="s">
        <v>407</v>
      </c>
      <c r="I23" s="70">
        <v>3</v>
      </c>
      <c r="J23" s="70">
        <v>9</v>
      </c>
      <c r="K23" s="70"/>
      <c r="L23" s="71"/>
    </row>
    <row r="24" spans="2:12" s="2" customFormat="1" ht="18.75">
      <c r="B24" s="69" t="s">
        <v>404</v>
      </c>
      <c r="C24" s="70">
        <v>7</v>
      </c>
      <c r="D24" s="70">
        <v>10</v>
      </c>
      <c r="E24" s="70"/>
      <c r="F24" s="71"/>
      <c r="G24" s="57"/>
      <c r="H24" s="69" t="s">
        <v>169</v>
      </c>
      <c r="I24" s="70">
        <v>6</v>
      </c>
      <c r="J24" s="70">
        <v>10</v>
      </c>
      <c r="K24" s="70"/>
      <c r="L24" s="71"/>
    </row>
    <row r="25" spans="2:12" s="2" customFormat="1" ht="18.75">
      <c r="B25" s="69" t="s">
        <v>170</v>
      </c>
      <c r="C25" s="70">
        <v>1</v>
      </c>
      <c r="D25" s="70">
        <v>2</v>
      </c>
      <c r="E25" s="70">
        <v>7</v>
      </c>
      <c r="F25" s="71"/>
      <c r="G25" s="57"/>
      <c r="H25" s="69" t="s">
        <v>171</v>
      </c>
      <c r="I25" s="70">
        <v>10</v>
      </c>
      <c r="J25" s="70">
        <v>18</v>
      </c>
      <c r="K25" s="70"/>
      <c r="L25" s="71"/>
    </row>
    <row r="26" spans="2:12" s="2" customFormat="1" ht="18.75">
      <c r="B26" s="69" t="s">
        <v>183</v>
      </c>
      <c r="C26" s="70">
        <v>8</v>
      </c>
      <c r="D26" s="70">
        <v>15</v>
      </c>
      <c r="E26" s="70"/>
      <c r="F26" s="71"/>
      <c r="G26" s="57"/>
      <c r="H26" s="69" t="s">
        <v>174</v>
      </c>
      <c r="I26" s="70">
        <v>10</v>
      </c>
      <c r="J26" s="70">
        <v>18</v>
      </c>
      <c r="K26" s="70"/>
      <c r="L26" s="71"/>
    </row>
    <row r="27" spans="2:12" s="2" customFormat="1" ht="18.75">
      <c r="B27" s="69" t="s">
        <v>405</v>
      </c>
      <c r="C27" s="70">
        <v>8</v>
      </c>
      <c r="D27" s="70">
        <v>15</v>
      </c>
      <c r="E27" s="70"/>
      <c r="F27" s="71"/>
      <c r="G27" s="57"/>
      <c r="H27" s="69" t="s">
        <v>166</v>
      </c>
      <c r="I27" s="70">
        <v>1</v>
      </c>
      <c r="J27" s="70">
        <v>2</v>
      </c>
      <c r="K27" s="70"/>
      <c r="L27" s="71"/>
    </row>
    <row r="28" spans="2:12" s="2" customFormat="1" ht="18.75">
      <c r="B28" s="69" t="s">
        <v>184</v>
      </c>
      <c r="C28" s="70">
        <v>8</v>
      </c>
      <c r="D28" s="70">
        <v>15</v>
      </c>
      <c r="E28" s="70"/>
      <c r="F28" s="71"/>
      <c r="G28" s="57"/>
      <c r="H28" s="69" t="s">
        <v>175</v>
      </c>
      <c r="I28" s="70">
        <v>3</v>
      </c>
      <c r="J28" s="70">
        <v>9</v>
      </c>
      <c r="K28" s="70"/>
      <c r="L28" s="71"/>
    </row>
    <row r="29" spans="2:12" s="2" customFormat="1" ht="18.75">
      <c r="B29" s="69" t="s">
        <v>185</v>
      </c>
      <c r="C29" s="70">
        <v>8</v>
      </c>
      <c r="D29" s="70">
        <v>15</v>
      </c>
      <c r="E29" s="70"/>
      <c r="F29" s="71"/>
      <c r="G29" s="57"/>
      <c r="H29" s="69" t="s">
        <v>408</v>
      </c>
      <c r="I29" s="70">
        <v>3</v>
      </c>
      <c r="J29" s="70">
        <v>9</v>
      </c>
      <c r="K29" s="70"/>
      <c r="L29" s="71"/>
    </row>
    <row r="30" spans="2:12" s="2" customFormat="1" ht="18.75">
      <c r="B30" s="69" t="s">
        <v>186</v>
      </c>
      <c r="C30" s="70">
        <v>8</v>
      </c>
      <c r="D30" s="70">
        <v>15</v>
      </c>
      <c r="E30" s="70"/>
      <c r="F30" s="71"/>
      <c r="G30" s="57"/>
      <c r="H30" s="69" t="s">
        <v>181</v>
      </c>
      <c r="I30" s="70">
        <v>7</v>
      </c>
      <c r="J30" s="70">
        <v>18</v>
      </c>
      <c r="K30" s="70"/>
      <c r="L30" s="71"/>
    </row>
    <row r="31" spans="2:12" s="2" customFormat="1" ht="18.75">
      <c r="B31" s="69" t="s">
        <v>187</v>
      </c>
      <c r="C31" s="70">
        <v>8</v>
      </c>
      <c r="D31" s="70">
        <v>15</v>
      </c>
      <c r="E31" s="70"/>
      <c r="F31" s="71"/>
      <c r="G31" s="834"/>
      <c r="H31" s="69" t="s">
        <v>417</v>
      </c>
      <c r="I31" s="70">
        <v>1</v>
      </c>
      <c r="J31" s="70">
        <v>7</v>
      </c>
      <c r="K31" s="70"/>
      <c r="L31" s="71"/>
    </row>
    <row r="32" spans="2:12" s="2" customFormat="1" ht="18.75">
      <c r="B32" s="69" t="s">
        <v>188</v>
      </c>
      <c r="C32" s="70">
        <v>8</v>
      </c>
      <c r="D32" s="70">
        <v>15</v>
      </c>
      <c r="E32" s="70"/>
      <c r="F32" s="71"/>
      <c r="G32" s="834"/>
      <c r="H32" s="69" t="s">
        <v>343</v>
      </c>
      <c r="I32" s="70">
        <v>1</v>
      </c>
      <c r="J32" s="70">
        <v>7</v>
      </c>
      <c r="K32" s="70">
        <v>10</v>
      </c>
      <c r="L32" s="71"/>
    </row>
    <row r="33" spans="2:12" s="2" customFormat="1" ht="18.75">
      <c r="B33" s="69" t="s">
        <v>406</v>
      </c>
      <c r="C33" s="70">
        <v>8</v>
      </c>
      <c r="D33" s="70">
        <v>15</v>
      </c>
      <c r="E33" s="70"/>
      <c r="F33" s="71"/>
      <c r="G33" s="834"/>
      <c r="H33" s="69" t="s">
        <v>344</v>
      </c>
      <c r="I33" s="832">
        <v>8</v>
      </c>
      <c r="J33" s="832">
        <v>15</v>
      </c>
      <c r="K33" s="832"/>
      <c r="L33" s="71"/>
    </row>
    <row r="34" spans="2:12" s="2" customFormat="1" ht="18.75">
      <c r="B34" s="69" t="s">
        <v>196</v>
      </c>
      <c r="C34" s="70">
        <v>3</v>
      </c>
      <c r="D34" s="70">
        <v>9</v>
      </c>
      <c r="E34" s="70"/>
      <c r="F34" s="71"/>
      <c r="G34" s="834"/>
      <c r="H34" s="835" t="s">
        <v>238</v>
      </c>
      <c r="I34" s="832">
        <v>8</v>
      </c>
      <c r="J34" s="832">
        <v>15</v>
      </c>
      <c r="K34" s="832"/>
      <c r="L34" s="71"/>
    </row>
    <row r="35" spans="2:12" s="2" customFormat="1" ht="18.75">
      <c r="B35" s="69" t="s">
        <v>190</v>
      </c>
      <c r="C35" s="70">
        <v>3</v>
      </c>
      <c r="D35" s="70">
        <v>9</v>
      </c>
      <c r="E35" s="70"/>
      <c r="F35" s="71"/>
      <c r="G35" s="834"/>
      <c r="H35" s="835" t="s">
        <v>231</v>
      </c>
      <c r="I35" s="832">
        <v>5</v>
      </c>
      <c r="J35" s="832">
        <v>18</v>
      </c>
      <c r="K35" s="832"/>
      <c r="L35" s="1182"/>
    </row>
    <row r="36" spans="2:12" s="2" customFormat="1" ht="19.5" thickBot="1">
      <c r="B36" s="72" t="s">
        <v>193</v>
      </c>
      <c r="C36" s="73">
        <v>3</v>
      </c>
      <c r="D36" s="73">
        <v>9</v>
      </c>
      <c r="E36" s="73"/>
      <c r="F36" s="74"/>
      <c r="G36" s="834"/>
      <c r="H36" s="836" t="s">
        <v>270</v>
      </c>
      <c r="I36" s="831">
        <v>3</v>
      </c>
      <c r="J36" s="831">
        <v>10</v>
      </c>
      <c r="K36" s="831"/>
      <c r="L36" s="833"/>
    </row>
    <row r="37" spans="2:12" s="2" customFormat="1" ht="12.75">
      <c r="B37" s="34"/>
      <c r="C37"/>
      <c r="D37" s="56"/>
      <c r="E37" s="56"/>
      <c r="F37" s="56"/>
      <c r="G37" s="43"/>
      <c r="H37" s="96"/>
      <c r="I37"/>
      <c r="J37"/>
      <c r="K37"/>
      <c r="L37"/>
    </row>
    <row r="38" spans="2:12" s="2" customFormat="1" ht="12.75">
      <c r="B38" s="34"/>
      <c r="C38"/>
      <c r="D38" s="56"/>
      <c r="E38" s="56"/>
      <c r="F38" s="56"/>
      <c r="G38" s="43"/>
      <c r="H38" s="96"/>
      <c r="I38"/>
      <c r="J38"/>
      <c r="K38"/>
      <c r="L38"/>
    </row>
    <row r="39" spans="2:12" s="2" customFormat="1" ht="12.75">
      <c r="B39" s="34"/>
      <c r="C39"/>
      <c r="D39" s="56"/>
      <c r="E39" s="56"/>
      <c r="F39" s="56"/>
      <c r="G39" s="43"/>
      <c r="H39" s="96"/>
      <c r="I39"/>
      <c r="J39"/>
      <c r="K39"/>
      <c r="L39"/>
    </row>
    <row r="40" spans="2:12" s="2" customFormat="1" ht="12.75">
      <c r="B40" s="34"/>
      <c r="C40"/>
      <c r="D40" s="56"/>
      <c r="E40" s="56"/>
      <c r="F40" s="56"/>
      <c r="G40" s="43"/>
      <c r="H40" s="96"/>
      <c r="I40"/>
      <c r="J40"/>
      <c r="K40"/>
      <c r="L40"/>
    </row>
    <row r="41" spans="2:12" s="2" customFormat="1" ht="12.75">
      <c r="B41" s="34"/>
      <c r="C41"/>
      <c r="D41" s="56"/>
      <c r="E41" s="56"/>
      <c r="F41" s="56"/>
      <c r="G41" s="43"/>
      <c r="H41" s="96"/>
      <c r="I41"/>
      <c r="J41"/>
      <c r="K41"/>
      <c r="L41"/>
    </row>
    <row r="42" spans="2:12" s="2" customFormat="1" ht="12.75">
      <c r="B42" s="34"/>
      <c r="C42"/>
      <c r="D42" s="56"/>
      <c r="E42" s="56"/>
      <c r="F42" s="56"/>
      <c r="G42" s="43"/>
      <c r="H42" s="96"/>
      <c r="I42"/>
      <c r="J42"/>
      <c r="K42"/>
      <c r="L42"/>
    </row>
    <row r="43" spans="2:12" s="2" customFormat="1" ht="12.75">
      <c r="B43" s="34"/>
      <c r="C43"/>
      <c r="D43" s="56"/>
      <c r="E43" s="56"/>
      <c r="F43" s="56"/>
      <c r="G43" s="43"/>
      <c r="H43" s="96"/>
      <c r="I43"/>
      <c r="J43"/>
      <c r="K43"/>
      <c r="L43"/>
    </row>
    <row r="44" spans="2:12" s="2" customFormat="1" ht="12.75">
      <c r="B44" s="34"/>
      <c r="C44"/>
      <c r="D44" s="56"/>
      <c r="E44" s="56"/>
      <c r="F44" s="56"/>
      <c r="G44" s="43"/>
      <c r="H44" s="96"/>
      <c r="I44"/>
      <c r="J44"/>
      <c r="K44"/>
      <c r="L44"/>
    </row>
    <row r="45" spans="2:12" s="2" customFormat="1" ht="12.75">
      <c r="B45" s="34"/>
      <c r="C45"/>
      <c r="D45" s="56"/>
      <c r="E45" s="56"/>
      <c r="F45" s="56"/>
      <c r="G45" s="43"/>
      <c r="H45" s="96"/>
      <c r="I45"/>
      <c r="J45"/>
      <c r="K45"/>
      <c r="L45"/>
    </row>
    <row r="46" spans="2:12" s="2" customFormat="1" ht="12.75">
      <c r="B46" s="34"/>
      <c r="C46"/>
      <c r="D46" s="56"/>
      <c r="E46" s="56"/>
      <c r="F46" s="56"/>
      <c r="G46" s="43"/>
      <c r="H46" s="96"/>
      <c r="I46"/>
      <c r="J46"/>
      <c r="K46"/>
      <c r="L46"/>
    </row>
    <row r="47" spans="2:12" s="2" customFormat="1" ht="12.75">
      <c r="B47" s="34"/>
      <c r="C47"/>
      <c r="D47" s="56"/>
      <c r="E47" s="56"/>
      <c r="F47" s="56"/>
      <c r="G47" s="43"/>
      <c r="H47" s="96"/>
      <c r="I47"/>
      <c r="J47"/>
      <c r="K47"/>
      <c r="L47"/>
    </row>
    <row r="48" spans="2:12" s="2" customFormat="1" ht="12.75">
      <c r="B48" s="34"/>
      <c r="C48"/>
      <c r="D48" s="56"/>
      <c r="E48" s="56"/>
      <c r="F48" s="56"/>
      <c r="G48" s="43"/>
      <c r="H48" s="96"/>
      <c r="I48"/>
      <c r="J48"/>
      <c r="K48"/>
      <c r="L48"/>
    </row>
    <row r="49" spans="2:12" s="2" customFormat="1" ht="12.75">
      <c r="B49" s="34"/>
      <c r="C49"/>
      <c r="D49" s="56"/>
      <c r="E49" s="56"/>
      <c r="F49" s="56"/>
      <c r="G49" s="43"/>
      <c r="H49" s="96"/>
      <c r="I49"/>
      <c r="J49"/>
      <c r="K49"/>
      <c r="L49"/>
    </row>
    <row r="50" spans="2:12" s="2" customFormat="1" ht="12.75">
      <c r="B50" s="34"/>
      <c r="C50"/>
      <c r="D50" s="56"/>
      <c r="E50" s="56"/>
      <c r="F50" s="56"/>
      <c r="G50" s="43"/>
      <c r="H50" s="96"/>
      <c r="I50"/>
      <c r="J50"/>
      <c r="K50"/>
      <c r="L50"/>
    </row>
    <row r="51" spans="2:12" s="2" customFormat="1" ht="12.75">
      <c r="B51" s="34"/>
      <c r="C51"/>
      <c r="D51" s="56"/>
      <c r="E51" s="56"/>
      <c r="F51" s="56"/>
      <c r="G51" s="43"/>
      <c r="H51" s="96"/>
      <c r="I51"/>
      <c r="J51"/>
      <c r="K51"/>
      <c r="L51"/>
    </row>
    <row r="52" spans="2:11" s="2" customFormat="1" ht="12.75">
      <c r="B52" s="34"/>
      <c r="C52"/>
      <c r="D52" s="56"/>
      <c r="E52" s="56"/>
      <c r="F52" s="56"/>
      <c r="G52" s="43"/>
      <c r="H52" s="4"/>
      <c r="I52" s="4"/>
      <c r="J52" s="4"/>
      <c r="K52" s="4"/>
    </row>
    <row r="53" spans="2:11" s="2" customFormat="1" ht="12.75">
      <c r="B53" s="34"/>
      <c r="C53"/>
      <c r="D53" s="56"/>
      <c r="E53" s="56"/>
      <c r="F53" s="56"/>
      <c r="G53" s="43"/>
      <c r="H53" s="4"/>
      <c r="I53" s="4"/>
      <c r="J53" s="4"/>
      <c r="K53" s="4"/>
    </row>
    <row r="54" spans="2:11" s="2" customFormat="1" ht="12.75">
      <c r="B54" s="34"/>
      <c r="C54"/>
      <c r="D54" s="56"/>
      <c r="E54" s="56"/>
      <c r="F54" s="56"/>
      <c r="G54" s="43"/>
      <c r="H54" s="4"/>
      <c r="I54" s="4"/>
      <c r="J54" s="4"/>
      <c r="K54" s="4"/>
    </row>
    <row r="55" spans="2:11" s="2" customFormat="1" ht="12.75">
      <c r="B55" s="34"/>
      <c r="C55"/>
      <c r="D55" s="56"/>
      <c r="E55" s="56"/>
      <c r="F55" s="56"/>
      <c r="G55" s="43"/>
      <c r="H55" s="4"/>
      <c r="I55" s="4"/>
      <c r="J55" s="4"/>
      <c r="K55" s="4"/>
    </row>
    <row r="56" spans="2:11" s="2" customFormat="1" ht="12.75">
      <c r="B56" s="34"/>
      <c r="C56"/>
      <c r="D56" s="56"/>
      <c r="E56" s="56"/>
      <c r="F56" s="56"/>
      <c r="G56" s="43"/>
      <c r="H56" s="4"/>
      <c r="I56" s="4"/>
      <c r="J56" s="4"/>
      <c r="K56" s="4"/>
    </row>
    <row r="57" spans="2:11" s="2" customFormat="1" ht="12.75">
      <c r="B57" s="34"/>
      <c r="C57"/>
      <c r="D57" s="56"/>
      <c r="E57" s="56"/>
      <c r="F57" s="56"/>
      <c r="G57" s="43"/>
      <c r="H57" s="4"/>
      <c r="I57" s="4"/>
      <c r="J57" s="4"/>
      <c r="K57" s="4"/>
    </row>
    <row r="58" spans="2:11" s="2" customFormat="1" ht="12.75">
      <c r="B58" s="34"/>
      <c r="C58"/>
      <c r="D58" s="56"/>
      <c r="E58" s="56"/>
      <c r="F58" s="56"/>
      <c r="G58" s="43"/>
      <c r="H58" s="4"/>
      <c r="I58" s="4"/>
      <c r="J58" s="4"/>
      <c r="K58" s="4"/>
    </row>
    <row r="59" spans="2:11" s="2" customFormat="1" ht="12.75">
      <c r="B59" s="34"/>
      <c r="C59"/>
      <c r="D59" s="56"/>
      <c r="E59" s="56"/>
      <c r="F59" s="56"/>
      <c r="G59" s="43"/>
      <c r="H59" s="4"/>
      <c r="I59" s="4"/>
      <c r="J59" s="4"/>
      <c r="K59" s="4"/>
    </row>
    <row r="60" spans="2:11" s="2" customFormat="1" ht="12.75">
      <c r="B60" s="34"/>
      <c r="C60"/>
      <c r="D60" s="56"/>
      <c r="E60" s="56"/>
      <c r="F60" s="56"/>
      <c r="G60" s="43"/>
      <c r="H60" s="4"/>
      <c r="I60" s="4"/>
      <c r="J60" s="4"/>
      <c r="K60" s="4"/>
    </row>
    <row r="61" spans="2:11" s="2" customFormat="1" ht="12.75">
      <c r="B61" s="34"/>
      <c r="C61"/>
      <c r="D61" s="56"/>
      <c r="E61" s="56"/>
      <c r="F61" s="56"/>
      <c r="G61" s="43"/>
      <c r="H61" s="4"/>
      <c r="I61" s="4"/>
      <c r="J61" s="4"/>
      <c r="K61" s="4"/>
    </row>
    <row r="62" spans="2:11" s="2" customFormat="1" ht="12.75">
      <c r="B62" s="34"/>
      <c r="C62"/>
      <c r="D62" s="56"/>
      <c r="E62" s="56"/>
      <c r="F62" s="56"/>
      <c r="G62" s="43"/>
      <c r="H62" s="4"/>
      <c r="I62" s="4"/>
      <c r="J62" s="4"/>
      <c r="K62" s="4"/>
    </row>
    <row r="63" spans="2:11" s="2" customFormat="1" ht="12.75">
      <c r="B63" s="34"/>
      <c r="C63"/>
      <c r="D63" s="56"/>
      <c r="E63" s="56"/>
      <c r="F63" s="56"/>
      <c r="G63" s="43"/>
      <c r="H63" s="4"/>
      <c r="I63" s="4"/>
      <c r="J63" s="4"/>
      <c r="K63" s="4"/>
    </row>
    <row r="64" spans="2:11" s="2" customFormat="1" ht="12.75">
      <c r="B64"/>
      <c r="C64"/>
      <c r="D64" s="56"/>
      <c r="E64" s="56"/>
      <c r="F64" s="56"/>
      <c r="G64" s="43"/>
      <c r="H64" s="4"/>
      <c r="I64" s="4"/>
      <c r="J64" s="4"/>
      <c r="K64" s="4"/>
    </row>
    <row r="65" spans="2:11" s="2" customFormat="1" ht="12.75">
      <c r="B65"/>
      <c r="C65"/>
      <c r="D65" s="56"/>
      <c r="E65" s="56"/>
      <c r="F65" s="56"/>
      <c r="G65" s="43"/>
      <c r="H65" s="4"/>
      <c r="I65" s="4"/>
      <c r="J65" s="4"/>
      <c r="K65" s="4"/>
    </row>
    <row r="66" spans="2:11" s="2" customFormat="1" ht="12.75">
      <c r="B66"/>
      <c r="C66"/>
      <c r="D66" s="56"/>
      <c r="E66" s="56"/>
      <c r="F66" s="56"/>
      <c r="G66" s="43"/>
      <c r="H66" s="4"/>
      <c r="I66" s="4"/>
      <c r="J66" s="4"/>
      <c r="K66" s="4"/>
    </row>
    <row r="67" spans="2:11" s="2" customFormat="1" ht="12.75">
      <c r="B67"/>
      <c r="C67"/>
      <c r="D67" s="56"/>
      <c r="E67" s="56"/>
      <c r="F67" s="56"/>
      <c r="G67" s="43"/>
      <c r="H67" s="4"/>
      <c r="I67" s="4"/>
      <c r="J67" s="4"/>
      <c r="K67" s="4"/>
    </row>
    <row r="68" spans="2:11" s="2" customFormat="1" ht="12.75">
      <c r="B68"/>
      <c r="C68"/>
      <c r="D68" s="56"/>
      <c r="E68" s="56"/>
      <c r="F68" s="56"/>
      <c r="G68" s="43"/>
      <c r="H68" s="4"/>
      <c r="I68" s="4"/>
      <c r="J68" s="4"/>
      <c r="K68" s="4"/>
    </row>
    <row r="69" spans="2:11" s="2" customFormat="1" ht="12.75">
      <c r="B69"/>
      <c r="C69"/>
      <c r="D69" s="56"/>
      <c r="E69" s="56"/>
      <c r="F69" s="56"/>
      <c r="G69" s="43"/>
      <c r="H69" s="4"/>
      <c r="I69" s="4"/>
      <c r="J69" s="4"/>
      <c r="K69" s="4"/>
    </row>
    <row r="70" spans="2:8" s="2" customFormat="1" ht="12.75">
      <c r="B70"/>
      <c r="C70"/>
      <c r="D70" s="56"/>
      <c r="E70" s="56"/>
      <c r="F70" s="56"/>
      <c r="G70" s="43"/>
      <c r="H70" s="4"/>
    </row>
    <row r="71" spans="2:8" s="2" customFormat="1" ht="12.75">
      <c r="B71"/>
      <c r="C71"/>
      <c r="D71" s="56"/>
      <c r="E71" s="56"/>
      <c r="F71" s="56"/>
      <c r="G71" s="43"/>
      <c r="H71" s="4"/>
    </row>
    <row r="72" spans="2:8" s="2" customFormat="1" ht="12.75">
      <c r="B72"/>
      <c r="C72"/>
      <c r="D72" s="56"/>
      <c r="E72" s="56"/>
      <c r="F72" s="56"/>
      <c r="G72" s="43"/>
      <c r="H72" s="4"/>
    </row>
    <row r="73" spans="2:8" s="2" customFormat="1" ht="12.75">
      <c r="B73"/>
      <c r="C73"/>
      <c r="D73" s="56"/>
      <c r="E73" s="56"/>
      <c r="F73" s="56"/>
      <c r="G73" s="43"/>
      <c r="H73" s="4"/>
    </row>
    <row r="74" spans="2:8" s="2" customFormat="1" ht="12.75">
      <c r="B74"/>
      <c r="C74"/>
      <c r="D74" s="56"/>
      <c r="E74" s="56"/>
      <c r="F74" s="56"/>
      <c r="G74" s="43"/>
      <c r="H74" s="4"/>
    </row>
    <row r="75" spans="2:8" s="2" customFormat="1" ht="12.75">
      <c r="B75"/>
      <c r="C75"/>
      <c r="D75" s="56"/>
      <c r="E75" s="56"/>
      <c r="F75" s="56"/>
      <c r="G75" s="43"/>
      <c r="H75" s="4"/>
    </row>
    <row r="76" spans="2:8" s="2" customFormat="1" ht="12.75">
      <c r="B76"/>
      <c r="C76"/>
      <c r="D76" s="56"/>
      <c r="E76" s="56"/>
      <c r="F76" s="56"/>
      <c r="G76" s="43"/>
      <c r="H76" s="4"/>
    </row>
    <row r="77" spans="2:8" s="2" customFormat="1" ht="12.75">
      <c r="B77"/>
      <c r="C77"/>
      <c r="D77" s="56"/>
      <c r="E77" s="56"/>
      <c r="F77" s="56"/>
      <c r="G77" s="43"/>
      <c r="H77" s="4"/>
    </row>
    <row r="78" spans="2:8" s="2" customFormat="1" ht="12.75">
      <c r="B78"/>
      <c r="C78"/>
      <c r="D78" s="56"/>
      <c r="E78" s="56"/>
      <c r="F78" s="56"/>
      <c r="G78" s="43"/>
      <c r="H78" s="4"/>
    </row>
    <row r="79" spans="2:8" s="2" customFormat="1" ht="12.75">
      <c r="B79"/>
      <c r="C79"/>
      <c r="D79" s="56"/>
      <c r="E79" s="56"/>
      <c r="F79" s="56"/>
      <c r="G79" s="43"/>
      <c r="H79" s="4"/>
    </row>
    <row r="80" spans="2:8" s="2" customFormat="1" ht="12.75">
      <c r="B80"/>
      <c r="C80"/>
      <c r="D80" s="56"/>
      <c r="E80" s="56"/>
      <c r="F80" s="56"/>
      <c r="G80" s="43"/>
      <c r="H80" s="4"/>
    </row>
    <row r="81" spans="2:8" s="2" customFormat="1" ht="12.75">
      <c r="B81"/>
      <c r="C81"/>
      <c r="D81" s="56"/>
      <c r="E81" s="56"/>
      <c r="F81" s="56"/>
      <c r="G81" s="43"/>
      <c r="H81" s="4"/>
    </row>
    <row r="82" spans="2:8" s="2" customFormat="1" ht="12.75">
      <c r="B82"/>
      <c r="C82"/>
      <c r="D82" s="56"/>
      <c r="E82" s="56"/>
      <c r="F82" s="56"/>
      <c r="G82" s="43"/>
      <c r="H82" s="4"/>
    </row>
    <row r="83" spans="2:8" s="2" customFormat="1" ht="12.75">
      <c r="B83"/>
      <c r="C83"/>
      <c r="D83" s="56"/>
      <c r="E83" s="56"/>
      <c r="F83" s="56"/>
      <c r="G83" s="43"/>
      <c r="H83" s="4"/>
    </row>
    <row r="84" spans="2:8" s="2" customFormat="1" ht="12.75">
      <c r="B84"/>
      <c r="C84"/>
      <c r="D84" s="56"/>
      <c r="E84" s="56"/>
      <c r="F84" s="56"/>
      <c r="G84" s="43"/>
      <c r="H84" s="4"/>
    </row>
    <row r="85" spans="2:8" s="2" customFormat="1" ht="12.75">
      <c r="B85"/>
      <c r="C85"/>
      <c r="D85" s="56"/>
      <c r="E85" s="56"/>
      <c r="F85" s="56"/>
      <c r="G85" s="43"/>
      <c r="H85" s="4"/>
    </row>
    <row r="86" spans="2:8" s="2" customFormat="1" ht="12.75">
      <c r="B86"/>
      <c r="C86"/>
      <c r="D86" s="56"/>
      <c r="E86" s="56"/>
      <c r="F86" s="56"/>
      <c r="G86" s="43"/>
      <c r="H86" s="4"/>
    </row>
    <row r="87" spans="2:8" s="2" customFormat="1" ht="12.75">
      <c r="B87"/>
      <c r="C87"/>
      <c r="D87" s="56"/>
      <c r="E87" s="56"/>
      <c r="F87" s="56"/>
      <c r="G87" s="43"/>
      <c r="H87" s="4"/>
    </row>
    <row r="88" spans="2:8" s="2" customFormat="1" ht="12.75">
      <c r="B88"/>
      <c r="C88"/>
      <c r="D88" s="56"/>
      <c r="E88" s="56"/>
      <c r="F88" s="56"/>
      <c r="G88" s="43"/>
      <c r="H88" s="4"/>
    </row>
    <row r="89" spans="2:8" s="2" customFormat="1" ht="12.75">
      <c r="B89"/>
      <c r="C89"/>
      <c r="D89" s="56"/>
      <c r="E89" s="56"/>
      <c r="F89" s="56"/>
      <c r="G89" s="43"/>
      <c r="H89" s="4"/>
    </row>
    <row r="90" spans="2:8" s="2" customFormat="1" ht="12.75">
      <c r="B90"/>
      <c r="C90"/>
      <c r="D90" s="56"/>
      <c r="E90" s="56"/>
      <c r="F90" s="56"/>
      <c r="G90" s="43"/>
      <c r="H90" s="4"/>
    </row>
    <row r="91" spans="2:8" s="2" customFormat="1" ht="12.75">
      <c r="B91"/>
      <c r="C91"/>
      <c r="D91" s="56"/>
      <c r="E91" s="56"/>
      <c r="F91" s="56"/>
      <c r="G91" s="43"/>
      <c r="H91" s="4"/>
    </row>
    <row r="92" spans="2:8" s="2" customFormat="1" ht="12.75">
      <c r="B92"/>
      <c r="C92"/>
      <c r="D92" s="56"/>
      <c r="E92" s="56"/>
      <c r="F92" s="56"/>
      <c r="G92" s="43"/>
      <c r="H92" s="4"/>
    </row>
    <row r="93" spans="2:8" s="2" customFormat="1" ht="12.75">
      <c r="B93"/>
      <c r="C93"/>
      <c r="D93" s="56"/>
      <c r="E93" s="56"/>
      <c r="F93" s="56"/>
      <c r="G93" s="43"/>
      <c r="H93" s="4"/>
    </row>
    <row r="94" spans="2:8" s="2" customFormat="1" ht="12.75">
      <c r="B94"/>
      <c r="C94"/>
      <c r="D94" s="56"/>
      <c r="E94" s="56"/>
      <c r="F94" s="56"/>
      <c r="G94" s="43"/>
      <c r="H94" s="4"/>
    </row>
    <row r="95" spans="2:8" s="2" customFormat="1" ht="12.75">
      <c r="B95"/>
      <c r="C95"/>
      <c r="D95" s="56"/>
      <c r="E95" s="56"/>
      <c r="F95" s="56"/>
      <c r="G95" s="43"/>
      <c r="H95" s="4"/>
    </row>
    <row r="96" spans="2:8" s="2" customFormat="1" ht="12.75">
      <c r="B96"/>
      <c r="C96"/>
      <c r="D96" s="56"/>
      <c r="E96" s="56"/>
      <c r="F96" s="56"/>
      <c r="G96" s="43"/>
      <c r="H96" s="4"/>
    </row>
    <row r="97" spans="2:8" s="2" customFormat="1" ht="12.75">
      <c r="B97"/>
      <c r="C97"/>
      <c r="D97" s="56"/>
      <c r="E97" s="56"/>
      <c r="F97" s="56"/>
      <c r="G97" s="43"/>
      <c r="H97" s="4"/>
    </row>
    <row r="98" spans="2:8" s="2" customFormat="1" ht="12.75">
      <c r="B98"/>
      <c r="C98"/>
      <c r="D98" s="56"/>
      <c r="E98" s="56"/>
      <c r="F98" s="56"/>
      <c r="G98" s="43"/>
      <c r="H98" s="4"/>
    </row>
    <row r="99" spans="2:8" s="2" customFormat="1" ht="12.75">
      <c r="B99"/>
      <c r="C99"/>
      <c r="D99" s="56"/>
      <c r="E99" s="56"/>
      <c r="F99" s="56"/>
      <c r="G99" s="43"/>
      <c r="H99" s="4"/>
    </row>
    <row r="100" spans="2:8" s="2" customFormat="1" ht="12.75">
      <c r="B100"/>
      <c r="C100"/>
      <c r="D100" s="56"/>
      <c r="E100" s="56"/>
      <c r="F100" s="56"/>
      <c r="G100" s="43"/>
      <c r="H100" s="4"/>
    </row>
    <row r="101" spans="2:8" s="2" customFormat="1" ht="12.75">
      <c r="B101"/>
      <c r="C101"/>
      <c r="D101" s="56"/>
      <c r="E101" s="56"/>
      <c r="F101" s="56"/>
      <c r="G101" s="43"/>
      <c r="H101" s="4"/>
    </row>
    <row r="102" spans="2:8" s="2" customFormat="1" ht="12.75">
      <c r="B102"/>
      <c r="C102"/>
      <c r="D102" s="56"/>
      <c r="E102" s="56"/>
      <c r="F102" s="56"/>
      <c r="G102" s="43"/>
      <c r="H102" s="4"/>
    </row>
    <row r="103" spans="2:8" s="2" customFormat="1" ht="12.75">
      <c r="B103"/>
      <c r="C103"/>
      <c r="D103" s="56"/>
      <c r="E103" s="56"/>
      <c r="F103" s="56"/>
      <c r="G103" s="43"/>
      <c r="H103" s="4"/>
    </row>
    <row r="104" spans="2:8" s="2" customFormat="1" ht="12.75">
      <c r="B104"/>
      <c r="C104"/>
      <c r="D104" s="56"/>
      <c r="E104" s="56"/>
      <c r="F104" s="56"/>
      <c r="G104" s="43"/>
      <c r="H104" s="4"/>
    </row>
    <row r="105" spans="2:8" s="2" customFormat="1" ht="12.75">
      <c r="B105"/>
      <c r="C105"/>
      <c r="D105" s="56"/>
      <c r="E105" s="56"/>
      <c r="F105" s="56"/>
      <c r="G105" s="43"/>
      <c r="H105" s="4"/>
    </row>
    <row r="106" spans="2:8" s="2" customFormat="1" ht="12.75">
      <c r="B106"/>
      <c r="C106"/>
      <c r="D106" s="56"/>
      <c r="E106" s="56"/>
      <c r="F106" s="56"/>
      <c r="G106" s="43"/>
      <c r="H106" s="4"/>
    </row>
    <row r="107" spans="2:8" s="2" customFormat="1" ht="12.75">
      <c r="B107"/>
      <c r="C107"/>
      <c r="D107" s="56"/>
      <c r="E107" s="56"/>
      <c r="F107" s="56"/>
      <c r="G107" s="43"/>
      <c r="H107" s="4"/>
    </row>
    <row r="108" spans="2:8" s="2" customFormat="1" ht="12.75">
      <c r="B108"/>
      <c r="C108"/>
      <c r="D108" s="56"/>
      <c r="E108" s="56"/>
      <c r="F108" s="56"/>
      <c r="G108" s="43"/>
      <c r="H108" s="4"/>
    </row>
    <row r="109" spans="2:8" s="2" customFormat="1" ht="12.75">
      <c r="B109"/>
      <c r="C109"/>
      <c r="D109" s="56"/>
      <c r="E109" s="56"/>
      <c r="F109" s="56"/>
      <c r="G109" s="43"/>
      <c r="H109" s="4"/>
    </row>
    <row r="110" spans="2:8" s="2" customFormat="1" ht="12.75">
      <c r="B110"/>
      <c r="C110"/>
      <c r="D110" s="56"/>
      <c r="E110" s="56"/>
      <c r="F110" s="56"/>
      <c r="G110" s="43"/>
      <c r="H110" s="4"/>
    </row>
    <row r="111" spans="2:8" s="2" customFormat="1" ht="12.75">
      <c r="B111"/>
      <c r="C111"/>
      <c r="D111" s="56"/>
      <c r="E111" s="56"/>
      <c r="F111" s="56"/>
      <c r="G111" s="43"/>
      <c r="H111" s="4"/>
    </row>
    <row r="112" spans="2:8" s="2" customFormat="1" ht="12.75">
      <c r="B112"/>
      <c r="C112"/>
      <c r="D112" s="56"/>
      <c r="E112" s="56"/>
      <c r="F112" s="56"/>
      <c r="G112" s="43"/>
      <c r="H112" s="4"/>
    </row>
    <row r="113" spans="2:8" s="2" customFormat="1" ht="12.75">
      <c r="B113"/>
      <c r="C113"/>
      <c r="D113" s="56"/>
      <c r="E113" s="56"/>
      <c r="F113" s="56"/>
      <c r="G113" s="43"/>
      <c r="H113" s="4"/>
    </row>
    <row r="114" spans="2:8" s="2" customFormat="1" ht="12.75">
      <c r="B114"/>
      <c r="C114"/>
      <c r="D114" s="56"/>
      <c r="E114" s="56"/>
      <c r="F114" s="56"/>
      <c r="G114" s="43"/>
      <c r="H114" s="4"/>
    </row>
    <row r="115" spans="2:8" s="2" customFormat="1" ht="12.75">
      <c r="B115"/>
      <c r="C115"/>
      <c r="D115" s="56"/>
      <c r="E115" s="56"/>
      <c r="F115" s="56"/>
      <c r="G115" s="43"/>
      <c r="H115" s="4"/>
    </row>
    <row r="116" spans="2:8" s="2" customFormat="1" ht="12.75">
      <c r="B116"/>
      <c r="C116"/>
      <c r="D116" s="56"/>
      <c r="E116" s="56"/>
      <c r="F116" s="56"/>
      <c r="G116" s="43"/>
      <c r="H116" s="4"/>
    </row>
    <row r="117" spans="2:8" s="2" customFormat="1" ht="12.75">
      <c r="B117"/>
      <c r="C117"/>
      <c r="D117" s="56"/>
      <c r="E117" s="56"/>
      <c r="F117" s="56"/>
      <c r="G117" s="43"/>
      <c r="H117" s="4"/>
    </row>
    <row r="118" spans="2:8" s="2" customFormat="1" ht="12.75">
      <c r="B118"/>
      <c r="C118"/>
      <c r="D118" s="56"/>
      <c r="E118" s="56"/>
      <c r="F118" s="56"/>
      <c r="G118" s="43"/>
      <c r="H118" s="4"/>
    </row>
    <row r="119" spans="2:8" s="2" customFormat="1" ht="12.75">
      <c r="B119"/>
      <c r="C119"/>
      <c r="D119" s="56"/>
      <c r="E119" s="56"/>
      <c r="F119" s="56"/>
      <c r="G119" s="43"/>
      <c r="H119" s="4"/>
    </row>
    <row r="120" spans="2:8" s="2" customFormat="1" ht="12.75">
      <c r="B120"/>
      <c r="C120"/>
      <c r="D120" s="56"/>
      <c r="E120" s="56"/>
      <c r="F120" s="56"/>
      <c r="G120" s="43"/>
      <c r="H120" s="4"/>
    </row>
    <row r="121" spans="2:8" s="2" customFormat="1" ht="12.75">
      <c r="B121"/>
      <c r="C121"/>
      <c r="D121" s="56"/>
      <c r="E121" s="56"/>
      <c r="F121" s="56"/>
      <c r="G121" s="43"/>
      <c r="H121" s="4"/>
    </row>
    <row r="122" spans="2:8" s="2" customFormat="1" ht="12.75">
      <c r="B122"/>
      <c r="C122"/>
      <c r="D122" s="56"/>
      <c r="E122" s="56"/>
      <c r="F122" s="56"/>
      <c r="G122" s="43"/>
      <c r="H122" s="4"/>
    </row>
    <row r="123" spans="2:8" s="2" customFormat="1" ht="12.75">
      <c r="B123"/>
      <c r="C123"/>
      <c r="D123" s="56"/>
      <c r="E123" s="56"/>
      <c r="F123" s="56"/>
      <c r="G123" s="43"/>
      <c r="H123" s="4"/>
    </row>
    <row r="124" spans="2:8" s="2" customFormat="1" ht="12.75">
      <c r="B124"/>
      <c r="C124"/>
      <c r="D124" s="56"/>
      <c r="E124" s="56"/>
      <c r="F124" s="56"/>
      <c r="G124" s="43"/>
      <c r="H124" s="4"/>
    </row>
    <row r="125" spans="2:8" s="2" customFormat="1" ht="12.75">
      <c r="B125"/>
      <c r="C125"/>
      <c r="D125" s="56"/>
      <c r="E125" s="56"/>
      <c r="F125" s="56"/>
      <c r="G125" s="43"/>
      <c r="H125" s="4"/>
    </row>
    <row r="126" spans="2:8" s="2" customFormat="1" ht="12.75">
      <c r="B126"/>
      <c r="C126"/>
      <c r="D126" s="56"/>
      <c r="E126" s="56"/>
      <c r="F126" s="56"/>
      <c r="G126" s="43"/>
      <c r="H126" s="4"/>
    </row>
    <row r="127" spans="2:8" s="2" customFormat="1" ht="12.75">
      <c r="B127"/>
      <c r="C127"/>
      <c r="D127" s="56"/>
      <c r="E127" s="56"/>
      <c r="F127" s="56"/>
      <c r="G127" s="43"/>
      <c r="H127" s="4"/>
    </row>
    <row r="128" spans="2:8" s="2" customFormat="1" ht="12.75">
      <c r="B128"/>
      <c r="C128"/>
      <c r="D128" s="56"/>
      <c r="E128" s="56"/>
      <c r="F128" s="56"/>
      <c r="G128" s="43"/>
      <c r="H128" s="4"/>
    </row>
    <row r="129" spans="2:8" s="2" customFormat="1" ht="12.75">
      <c r="B129"/>
      <c r="C129"/>
      <c r="D129" s="56"/>
      <c r="E129" s="56"/>
      <c r="F129" s="56"/>
      <c r="G129" s="43"/>
      <c r="H129" s="4"/>
    </row>
    <row r="130" spans="2:8" s="2" customFormat="1" ht="12.75">
      <c r="B130"/>
      <c r="C130"/>
      <c r="D130" s="56"/>
      <c r="E130" s="56"/>
      <c r="F130" s="56"/>
      <c r="G130" s="43"/>
      <c r="H130" s="4"/>
    </row>
    <row r="131" spans="2:8" s="2" customFormat="1" ht="12.75">
      <c r="B131"/>
      <c r="C131"/>
      <c r="D131" s="56"/>
      <c r="E131" s="56"/>
      <c r="F131" s="56"/>
      <c r="G131" s="43"/>
      <c r="H131" s="4"/>
    </row>
    <row r="132" spans="2:8" s="2" customFormat="1" ht="12.75">
      <c r="B132"/>
      <c r="C132"/>
      <c r="D132" s="56"/>
      <c r="E132" s="56"/>
      <c r="F132" s="56"/>
      <c r="G132" s="43"/>
      <c r="H132" s="4"/>
    </row>
    <row r="133" spans="2:8" s="2" customFormat="1" ht="12.75">
      <c r="B133"/>
      <c r="C133"/>
      <c r="D133" s="56"/>
      <c r="E133" s="56"/>
      <c r="F133" s="56"/>
      <c r="G133" s="43"/>
      <c r="H133" s="4"/>
    </row>
    <row r="134" spans="2:8" s="2" customFormat="1" ht="12.75">
      <c r="B134"/>
      <c r="C134"/>
      <c r="D134" s="56"/>
      <c r="E134" s="56"/>
      <c r="F134" s="56"/>
      <c r="G134" s="43"/>
      <c r="H134" s="4"/>
    </row>
    <row r="135" spans="2:8" s="2" customFormat="1" ht="12.75">
      <c r="B135"/>
      <c r="C135"/>
      <c r="D135" s="56"/>
      <c r="E135" s="56"/>
      <c r="F135" s="56"/>
      <c r="G135" s="43"/>
      <c r="H135" s="4"/>
    </row>
    <row r="136" spans="2:8" s="2" customFormat="1" ht="12.75">
      <c r="B136"/>
      <c r="C136"/>
      <c r="D136" s="56"/>
      <c r="E136" s="56"/>
      <c r="F136" s="56"/>
      <c r="G136" s="43"/>
      <c r="H136" s="4"/>
    </row>
    <row r="137" spans="2:8" s="2" customFormat="1" ht="12.75">
      <c r="B137"/>
      <c r="C137"/>
      <c r="D137" s="56"/>
      <c r="E137" s="56"/>
      <c r="F137" s="56"/>
      <c r="G137" s="43"/>
      <c r="H137" s="4"/>
    </row>
    <row r="138" spans="2:8" s="2" customFormat="1" ht="12.75">
      <c r="B138"/>
      <c r="C138"/>
      <c r="D138" s="56"/>
      <c r="E138" s="56"/>
      <c r="F138" s="56"/>
      <c r="G138" s="43"/>
      <c r="H138" s="4"/>
    </row>
    <row r="139" spans="2:8" s="2" customFormat="1" ht="12.75">
      <c r="B139"/>
      <c r="C139"/>
      <c r="D139" s="56"/>
      <c r="E139" s="56"/>
      <c r="F139" s="56"/>
      <c r="G139" s="43"/>
      <c r="H139" s="4"/>
    </row>
    <row r="140" spans="2:8" s="2" customFormat="1" ht="12.75">
      <c r="B140"/>
      <c r="C140"/>
      <c r="D140" s="56"/>
      <c r="E140" s="56"/>
      <c r="F140" s="56"/>
      <c r="G140" s="43"/>
      <c r="H140" s="4"/>
    </row>
    <row r="141" spans="2:8" s="2" customFormat="1" ht="12.75">
      <c r="B141"/>
      <c r="C141"/>
      <c r="D141" s="56"/>
      <c r="E141" s="56"/>
      <c r="F141" s="56"/>
      <c r="G141" s="43"/>
      <c r="H141" s="4"/>
    </row>
    <row r="142" spans="2:8" s="2" customFormat="1" ht="12.75">
      <c r="B142"/>
      <c r="C142"/>
      <c r="D142" s="56"/>
      <c r="E142" s="56"/>
      <c r="F142" s="56"/>
      <c r="G142" s="43"/>
      <c r="H142" s="4"/>
    </row>
    <row r="143" spans="2:8" s="2" customFormat="1" ht="12.75">
      <c r="B143"/>
      <c r="C143"/>
      <c r="D143" s="56"/>
      <c r="E143" s="56"/>
      <c r="F143" s="56"/>
      <c r="G143" s="43"/>
      <c r="H143" s="4"/>
    </row>
    <row r="144" spans="2:8" s="2" customFormat="1" ht="12.75">
      <c r="B144"/>
      <c r="C144"/>
      <c r="D144" s="56"/>
      <c r="E144" s="56"/>
      <c r="F144" s="56"/>
      <c r="G144" s="43"/>
      <c r="H144" s="4"/>
    </row>
    <row r="145" spans="2:8" s="2" customFormat="1" ht="12.75">
      <c r="B145"/>
      <c r="C145"/>
      <c r="D145" s="56"/>
      <c r="E145" s="56"/>
      <c r="F145" s="56"/>
      <c r="G145" s="43"/>
      <c r="H145" s="4"/>
    </row>
    <row r="146" spans="2:8" s="2" customFormat="1" ht="12.75">
      <c r="B146"/>
      <c r="C146"/>
      <c r="D146" s="56"/>
      <c r="E146" s="56"/>
      <c r="F146" s="56"/>
      <c r="G146" s="43"/>
      <c r="H146" s="4"/>
    </row>
    <row r="147" spans="2:8" s="2" customFormat="1" ht="12.75">
      <c r="B147"/>
      <c r="C147"/>
      <c r="D147" s="56"/>
      <c r="E147" s="56"/>
      <c r="F147" s="56"/>
      <c r="G147" s="43"/>
      <c r="H147" s="4"/>
    </row>
    <row r="148" spans="2:8" s="2" customFormat="1" ht="12.75">
      <c r="B148"/>
      <c r="C148"/>
      <c r="D148" s="56"/>
      <c r="E148" s="56"/>
      <c r="F148" s="56"/>
      <c r="G148" s="43"/>
      <c r="H148" s="4"/>
    </row>
    <row r="149" spans="2:8" s="2" customFormat="1" ht="12.75">
      <c r="B149"/>
      <c r="C149"/>
      <c r="D149" s="56"/>
      <c r="E149" s="56"/>
      <c r="F149" s="56"/>
      <c r="G149" s="43"/>
      <c r="H149" s="4"/>
    </row>
    <row r="150" spans="2:8" s="2" customFormat="1" ht="12.75">
      <c r="B150"/>
      <c r="C150"/>
      <c r="D150" s="56"/>
      <c r="E150" s="56"/>
      <c r="F150" s="56"/>
      <c r="G150" s="43"/>
      <c r="H150" s="4"/>
    </row>
    <row r="151" spans="2:8" s="2" customFormat="1" ht="12.75">
      <c r="B151"/>
      <c r="C151"/>
      <c r="D151" s="56"/>
      <c r="E151" s="56"/>
      <c r="F151" s="56"/>
      <c r="G151" s="43"/>
      <c r="H151" s="4"/>
    </row>
    <row r="152" spans="2:8" s="2" customFormat="1" ht="12.75">
      <c r="B152"/>
      <c r="C152"/>
      <c r="D152" s="56"/>
      <c r="E152" s="56"/>
      <c r="F152" s="56"/>
      <c r="G152" s="43"/>
      <c r="H152" s="4"/>
    </row>
    <row r="153" spans="2:8" s="2" customFormat="1" ht="12.75">
      <c r="B153"/>
      <c r="C153"/>
      <c r="D153" s="56"/>
      <c r="E153" s="56"/>
      <c r="F153" s="56"/>
      <c r="G153" s="43"/>
      <c r="H153" s="4"/>
    </row>
    <row r="154" spans="2:8" s="2" customFormat="1" ht="12.75">
      <c r="B154"/>
      <c r="C154"/>
      <c r="D154" s="56"/>
      <c r="E154" s="56"/>
      <c r="F154" s="56"/>
      <c r="G154" s="43"/>
      <c r="H154" s="4"/>
    </row>
    <row r="155" spans="2:8" s="2" customFormat="1" ht="12.75">
      <c r="B155"/>
      <c r="C155"/>
      <c r="D155" s="56"/>
      <c r="E155" s="56"/>
      <c r="F155" s="56"/>
      <c r="G155" s="43"/>
      <c r="H155" s="4"/>
    </row>
    <row r="156" spans="2:8" s="2" customFormat="1" ht="12.75">
      <c r="B156"/>
      <c r="C156"/>
      <c r="D156" s="56"/>
      <c r="E156" s="56"/>
      <c r="F156" s="56"/>
      <c r="G156" s="43"/>
      <c r="H156" s="4"/>
    </row>
    <row r="157" spans="2:8" s="2" customFormat="1" ht="12.75">
      <c r="B157"/>
      <c r="C157"/>
      <c r="D157" s="56"/>
      <c r="E157" s="56"/>
      <c r="F157" s="56"/>
      <c r="G157" s="43"/>
      <c r="H157" s="4"/>
    </row>
    <row r="158" spans="4:8" s="2" customFormat="1" ht="12.75">
      <c r="D158" s="43"/>
      <c r="E158" s="43"/>
      <c r="F158" s="43"/>
      <c r="G158" s="43"/>
      <c r="H158" s="4"/>
    </row>
    <row r="159" spans="4:8" s="2" customFormat="1" ht="12.75">
      <c r="D159" s="43"/>
      <c r="E159" s="43"/>
      <c r="F159" s="43"/>
      <c r="G159" s="43"/>
      <c r="H159" s="4"/>
    </row>
    <row r="160" spans="4:8" s="2" customFormat="1" ht="12.75">
      <c r="D160" s="43"/>
      <c r="E160" s="43"/>
      <c r="F160" s="43"/>
      <c r="G160" s="43"/>
      <c r="H160" s="4"/>
    </row>
    <row r="161" spans="4:8" s="2" customFormat="1" ht="12.75">
      <c r="D161" s="43"/>
      <c r="E161" s="43"/>
      <c r="F161" s="43"/>
      <c r="G161" s="43"/>
      <c r="H161" s="4"/>
    </row>
    <row r="162" spans="4:8" s="2" customFormat="1" ht="12.75">
      <c r="D162" s="43"/>
      <c r="E162" s="43"/>
      <c r="F162" s="43"/>
      <c r="G162" s="43"/>
      <c r="H162" s="4"/>
    </row>
    <row r="163" spans="4:8" s="2" customFormat="1" ht="12.75">
      <c r="D163" s="43"/>
      <c r="E163" s="43"/>
      <c r="F163" s="43"/>
      <c r="G163" s="43"/>
      <c r="H163" s="4"/>
    </row>
    <row r="164" spans="4:8" s="2" customFormat="1" ht="12.75">
      <c r="D164" s="43"/>
      <c r="E164" s="43"/>
      <c r="F164" s="43"/>
      <c r="G164" s="43"/>
      <c r="H164" s="4"/>
    </row>
    <row r="165" spans="4:8" s="2" customFormat="1" ht="12.75">
      <c r="D165" s="43"/>
      <c r="E165" s="43"/>
      <c r="F165" s="43"/>
      <c r="G165" s="43"/>
      <c r="H165" s="4"/>
    </row>
    <row r="166" spans="4:8" s="2" customFormat="1" ht="12.75">
      <c r="D166" s="43"/>
      <c r="E166" s="43"/>
      <c r="F166" s="43"/>
      <c r="G166" s="43"/>
      <c r="H166" s="4"/>
    </row>
    <row r="167" spans="4:8" s="2" customFormat="1" ht="12.75">
      <c r="D167" s="43"/>
      <c r="E167" s="43"/>
      <c r="F167" s="43"/>
      <c r="G167" s="43"/>
      <c r="H167" s="4"/>
    </row>
    <row r="168" spans="4:8" s="2" customFormat="1" ht="12.75">
      <c r="D168" s="43"/>
      <c r="E168" s="43"/>
      <c r="F168" s="43"/>
      <c r="G168" s="43"/>
      <c r="H168" s="4"/>
    </row>
    <row r="169" spans="4:8" s="2" customFormat="1" ht="12.75">
      <c r="D169" s="43"/>
      <c r="E169" s="43"/>
      <c r="F169" s="43"/>
      <c r="G169" s="43"/>
      <c r="H169" s="4"/>
    </row>
    <row r="170" spans="4:8" s="2" customFormat="1" ht="12.75">
      <c r="D170" s="43"/>
      <c r="E170" s="43"/>
      <c r="F170" s="43"/>
      <c r="G170" s="43"/>
      <c r="H170" s="4"/>
    </row>
    <row r="171" spans="4:8" s="2" customFormat="1" ht="12.75">
      <c r="D171" s="43"/>
      <c r="E171" s="43"/>
      <c r="F171" s="43"/>
      <c r="G171" s="43"/>
      <c r="H171" s="4"/>
    </row>
    <row r="172" spans="4:8" s="2" customFormat="1" ht="12.75">
      <c r="D172" s="43"/>
      <c r="E172" s="43"/>
      <c r="F172" s="43"/>
      <c r="G172" s="43"/>
      <c r="H172" s="4"/>
    </row>
    <row r="173" spans="4:8" s="2" customFormat="1" ht="12.75">
      <c r="D173" s="43"/>
      <c r="E173" s="43"/>
      <c r="F173" s="43"/>
      <c r="G173" s="43"/>
      <c r="H173" s="4"/>
    </row>
    <row r="174" spans="4:8" s="2" customFormat="1" ht="12.75">
      <c r="D174" s="43"/>
      <c r="E174" s="43"/>
      <c r="F174" s="43"/>
      <c r="G174" s="43"/>
      <c r="H174" s="4"/>
    </row>
    <row r="175" spans="4:8" s="2" customFormat="1" ht="12.75">
      <c r="D175" s="43"/>
      <c r="E175" s="43"/>
      <c r="F175" s="43"/>
      <c r="G175" s="43"/>
      <c r="H175" s="4"/>
    </row>
    <row r="176" spans="4:8" s="2" customFormat="1" ht="12.75">
      <c r="D176" s="43"/>
      <c r="E176" s="43"/>
      <c r="F176" s="43"/>
      <c r="G176" s="43"/>
      <c r="H176" s="4"/>
    </row>
    <row r="177" spans="4:8" s="2" customFormat="1" ht="12.75">
      <c r="D177" s="43"/>
      <c r="E177" s="43"/>
      <c r="F177" s="43"/>
      <c r="G177" s="43"/>
      <c r="H177" s="4"/>
    </row>
    <row r="178" spans="4:8" s="2" customFormat="1" ht="12.75">
      <c r="D178" s="43"/>
      <c r="E178" s="43"/>
      <c r="F178" s="43"/>
      <c r="G178" s="43"/>
      <c r="H178" s="4"/>
    </row>
    <row r="179" spans="4:8" s="2" customFormat="1" ht="12.75">
      <c r="D179" s="43"/>
      <c r="E179" s="43"/>
      <c r="F179" s="43"/>
      <c r="G179" s="43"/>
      <c r="H179" s="4"/>
    </row>
    <row r="180" spans="4:8" s="2" customFormat="1" ht="12.75">
      <c r="D180" s="43"/>
      <c r="E180" s="43"/>
      <c r="F180" s="43"/>
      <c r="G180" s="43"/>
      <c r="H180" s="4"/>
    </row>
    <row r="181" spans="4:8" s="2" customFormat="1" ht="12.75">
      <c r="D181" s="43"/>
      <c r="E181" s="43"/>
      <c r="F181" s="43"/>
      <c r="G181" s="43"/>
      <c r="H181" s="4"/>
    </row>
    <row r="182" spans="4:8" s="2" customFormat="1" ht="12.75">
      <c r="D182" s="43"/>
      <c r="E182" s="43"/>
      <c r="F182" s="43"/>
      <c r="G182" s="43"/>
      <c r="H182" s="4"/>
    </row>
    <row r="183" spans="4:8" s="2" customFormat="1" ht="12.75">
      <c r="D183" s="43"/>
      <c r="E183" s="43"/>
      <c r="F183" s="43"/>
      <c r="G183" s="43"/>
      <c r="H183" s="4"/>
    </row>
    <row r="184" spans="4:8" s="2" customFormat="1" ht="12.75">
      <c r="D184" s="43"/>
      <c r="E184" s="43"/>
      <c r="F184" s="43"/>
      <c r="G184" s="43"/>
      <c r="H184" s="4"/>
    </row>
    <row r="185" spans="4:8" s="2" customFormat="1" ht="12.75">
      <c r="D185" s="43"/>
      <c r="E185" s="43"/>
      <c r="F185" s="43"/>
      <c r="G185" s="43"/>
      <c r="H185" s="4"/>
    </row>
    <row r="186" spans="4:8" s="2" customFormat="1" ht="12.75">
      <c r="D186" s="43"/>
      <c r="E186" s="43"/>
      <c r="F186" s="43"/>
      <c r="G186" s="43"/>
      <c r="H186" s="4"/>
    </row>
    <row r="187" spans="4:8" s="2" customFormat="1" ht="12.75">
      <c r="D187" s="43"/>
      <c r="E187" s="43"/>
      <c r="F187" s="43"/>
      <c r="G187" s="43"/>
      <c r="H187" s="4"/>
    </row>
    <row r="188" spans="4:8" s="2" customFormat="1" ht="12.75">
      <c r="D188" s="43"/>
      <c r="E188" s="43"/>
      <c r="F188" s="43"/>
      <c r="G188" s="43"/>
      <c r="H188" s="4"/>
    </row>
    <row r="189" spans="4:8" s="2" customFormat="1" ht="12.75">
      <c r="D189" s="43"/>
      <c r="E189" s="43"/>
      <c r="F189" s="43"/>
      <c r="G189" s="43"/>
      <c r="H189" s="4"/>
    </row>
    <row r="190" spans="4:8" s="2" customFormat="1" ht="12.75">
      <c r="D190" s="43"/>
      <c r="E190" s="43"/>
      <c r="F190" s="43"/>
      <c r="G190" s="43"/>
      <c r="H190" s="4"/>
    </row>
    <row r="191" spans="4:8" s="2" customFormat="1" ht="12.75">
      <c r="D191" s="43"/>
      <c r="E191" s="43"/>
      <c r="F191" s="43"/>
      <c r="G191" s="43"/>
      <c r="H191" s="4"/>
    </row>
    <row r="192" spans="4:8" s="2" customFormat="1" ht="12.75">
      <c r="D192" s="43"/>
      <c r="E192" s="43"/>
      <c r="F192" s="43"/>
      <c r="G192" s="43"/>
      <c r="H192" s="4"/>
    </row>
    <row r="193" spans="4:8" s="2" customFormat="1" ht="12.75">
      <c r="D193" s="43"/>
      <c r="E193" s="43"/>
      <c r="F193" s="43"/>
      <c r="G193" s="43"/>
      <c r="H193" s="4"/>
    </row>
    <row r="194" spans="4:8" s="2" customFormat="1" ht="12.75">
      <c r="D194" s="43"/>
      <c r="E194" s="43"/>
      <c r="F194" s="43"/>
      <c r="G194" s="43"/>
      <c r="H194" s="4"/>
    </row>
    <row r="195" spans="4:8" s="2" customFormat="1" ht="12.75">
      <c r="D195" s="43"/>
      <c r="E195" s="43"/>
      <c r="F195" s="43"/>
      <c r="G195" s="43"/>
      <c r="H195" s="4"/>
    </row>
    <row r="196" spans="4:8" s="2" customFormat="1" ht="12.75">
      <c r="D196" s="43"/>
      <c r="E196" s="43"/>
      <c r="F196" s="43"/>
      <c r="G196" s="43"/>
      <c r="H196" s="4"/>
    </row>
    <row r="197" spans="4:8" s="2" customFormat="1" ht="12.75">
      <c r="D197" s="43"/>
      <c r="E197" s="43"/>
      <c r="F197" s="43"/>
      <c r="G197" s="43"/>
      <c r="H197" s="4"/>
    </row>
    <row r="198" spans="4:8" s="2" customFormat="1" ht="12.75">
      <c r="D198" s="43"/>
      <c r="E198" s="43"/>
      <c r="F198" s="43"/>
      <c r="G198" s="43"/>
      <c r="H198" s="4"/>
    </row>
    <row r="199" spans="4:8" s="2" customFormat="1" ht="12.75">
      <c r="D199" s="43"/>
      <c r="E199" s="43"/>
      <c r="F199" s="43"/>
      <c r="G199" s="43"/>
      <c r="H199" s="4"/>
    </row>
    <row r="200" spans="4:8" s="2" customFormat="1" ht="12.75">
      <c r="D200" s="43"/>
      <c r="E200" s="43"/>
      <c r="F200" s="43"/>
      <c r="G200" s="43"/>
      <c r="H200" s="4"/>
    </row>
    <row r="201" spans="4:8" s="2" customFormat="1" ht="12.75">
      <c r="D201" s="43"/>
      <c r="E201" s="43"/>
      <c r="F201" s="43"/>
      <c r="G201" s="43"/>
      <c r="H201" s="4"/>
    </row>
    <row r="202" spans="4:8" s="2" customFormat="1" ht="12.75">
      <c r="D202" s="43"/>
      <c r="E202" s="43"/>
      <c r="F202" s="43"/>
      <c r="G202" s="43"/>
      <c r="H202" s="4"/>
    </row>
    <row r="203" spans="4:8" s="2" customFormat="1" ht="12.75">
      <c r="D203" s="43"/>
      <c r="E203" s="43"/>
      <c r="F203" s="43"/>
      <c r="G203" s="43"/>
      <c r="H203" s="4"/>
    </row>
    <row r="204" spans="4:8" s="2" customFormat="1" ht="12.75">
      <c r="D204" s="43"/>
      <c r="E204" s="43"/>
      <c r="F204" s="43"/>
      <c r="G204" s="43"/>
      <c r="H204" s="4"/>
    </row>
    <row r="205" spans="4:8" s="2" customFormat="1" ht="12.75">
      <c r="D205" s="43"/>
      <c r="E205" s="43"/>
      <c r="F205" s="43"/>
      <c r="G205" s="43"/>
      <c r="H205" s="4"/>
    </row>
    <row r="206" spans="4:8" s="2" customFormat="1" ht="12.75">
      <c r="D206" s="43"/>
      <c r="E206" s="43"/>
      <c r="F206" s="43"/>
      <c r="G206" s="43"/>
      <c r="H206" s="4"/>
    </row>
    <row r="207" spans="4:8" s="2" customFormat="1" ht="12.75">
      <c r="D207" s="43"/>
      <c r="E207" s="43"/>
      <c r="F207" s="43"/>
      <c r="G207" s="43"/>
      <c r="H207" s="4"/>
    </row>
    <row r="208" spans="4:8" s="2" customFormat="1" ht="12.75">
      <c r="D208" s="43"/>
      <c r="E208" s="43"/>
      <c r="F208" s="43"/>
      <c r="G208" s="43"/>
      <c r="H208" s="4"/>
    </row>
    <row r="209" spans="4:8" s="2" customFormat="1" ht="12.75">
      <c r="D209" s="43"/>
      <c r="E209" s="43"/>
      <c r="F209" s="43"/>
      <c r="G209" s="43"/>
      <c r="H209" s="4"/>
    </row>
    <row r="210" spans="4:8" s="2" customFormat="1" ht="12.75">
      <c r="D210" s="43"/>
      <c r="E210" s="43"/>
      <c r="F210" s="43"/>
      <c r="G210" s="43"/>
      <c r="H210" s="4"/>
    </row>
    <row r="211" spans="4:8" s="2" customFormat="1" ht="12.75">
      <c r="D211" s="43"/>
      <c r="E211" s="43"/>
      <c r="F211" s="43"/>
      <c r="G211" s="43"/>
      <c r="H211" s="4"/>
    </row>
    <row r="212" spans="4:8" s="2" customFormat="1" ht="12.75">
      <c r="D212" s="43"/>
      <c r="E212" s="43"/>
      <c r="F212" s="43"/>
      <c r="G212" s="43"/>
      <c r="H212" s="4"/>
    </row>
    <row r="213" spans="4:8" s="2" customFormat="1" ht="12.75">
      <c r="D213" s="43"/>
      <c r="E213" s="43"/>
      <c r="F213" s="43"/>
      <c r="G213" s="43"/>
      <c r="H213" s="4"/>
    </row>
    <row r="214" spans="4:8" s="2" customFormat="1" ht="12.75">
      <c r="D214" s="43"/>
      <c r="E214" s="43"/>
      <c r="F214" s="43"/>
      <c r="G214" s="43"/>
      <c r="H214" s="4"/>
    </row>
    <row r="215" spans="4:8" s="2" customFormat="1" ht="12.75">
      <c r="D215" s="43"/>
      <c r="E215" s="43"/>
      <c r="F215" s="43"/>
      <c r="G215" s="43"/>
      <c r="H215" s="4"/>
    </row>
    <row r="216" spans="4:8" s="2" customFormat="1" ht="12.75">
      <c r="D216" s="43"/>
      <c r="E216" s="43"/>
      <c r="F216" s="43"/>
      <c r="G216" s="43"/>
      <c r="H216" s="4"/>
    </row>
    <row r="217" spans="4:8" s="2" customFormat="1" ht="12.75">
      <c r="D217" s="43"/>
      <c r="E217" s="43"/>
      <c r="F217" s="43"/>
      <c r="G217" s="43"/>
      <c r="H217" s="4"/>
    </row>
    <row r="218" spans="4:8" s="2" customFormat="1" ht="12.75">
      <c r="D218" s="43"/>
      <c r="E218" s="43"/>
      <c r="F218" s="43"/>
      <c r="G218" s="43"/>
      <c r="H218" s="4"/>
    </row>
    <row r="219" spans="4:8" s="2" customFormat="1" ht="12.75">
      <c r="D219" s="43"/>
      <c r="E219" s="43"/>
      <c r="F219" s="43"/>
      <c r="G219" s="43"/>
      <c r="H219" s="4"/>
    </row>
    <row r="220" spans="4:8" s="2" customFormat="1" ht="12.75">
      <c r="D220" s="43"/>
      <c r="E220" s="43"/>
      <c r="F220" s="43"/>
      <c r="G220" s="43"/>
      <c r="H220" s="4"/>
    </row>
    <row r="221" spans="4:8" s="2" customFormat="1" ht="12.75">
      <c r="D221" s="43"/>
      <c r="E221" s="43"/>
      <c r="F221" s="43"/>
      <c r="G221" s="43"/>
      <c r="H221" s="4"/>
    </row>
    <row r="222" spans="4:8" s="2" customFormat="1" ht="12.75">
      <c r="D222" s="43"/>
      <c r="E222" s="43"/>
      <c r="F222" s="43"/>
      <c r="G222" s="43"/>
      <c r="H222" s="4"/>
    </row>
    <row r="223" spans="4:8" s="2" customFormat="1" ht="12.75">
      <c r="D223" s="43"/>
      <c r="E223" s="43"/>
      <c r="F223" s="43"/>
      <c r="G223" s="43"/>
      <c r="H223" s="4"/>
    </row>
    <row r="224" spans="4:8" s="2" customFormat="1" ht="12.75">
      <c r="D224" s="43"/>
      <c r="E224" s="43"/>
      <c r="F224" s="43"/>
      <c r="G224" s="43"/>
      <c r="H224" s="4"/>
    </row>
    <row r="225" spans="4:8" s="2" customFormat="1" ht="12.75">
      <c r="D225" s="43"/>
      <c r="E225" s="43"/>
      <c r="F225" s="43"/>
      <c r="G225" s="43"/>
      <c r="H225" s="4"/>
    </row>
    <row r="226" spans="4:8" s="2" customFormat="1" ht="12.75">
      <c r="D226" s="43"/>
      <c r="E226" s="43"/>
      <c r="F226" s="43"/>
      <c r="G226" s="43"/>
      <c r="H226" s="4"/>
    </row>
    <row r="227" spans="4:8" s="2" customFormat="1" ht="12.75">
      <c r="D227" s="43"/>
      <c r="E227" s="43"/>
      <c r="F227" s="43"/>
      <c r="G227" s="43"/>
      <c r="H227" s="4"/>
    </row>
    <row r="228" spans="4:8" s="2" customFormat="1" ht="12.75">
      <c r="D228" s="43"/>
      <c r="E228" s="43"/>
      <c r="F228" s="43"/>
      <c r="G228" s="43"/>
      <c r="H228" s="4"/>
    </row>
    <row r="229" spans="4:8" s="2" customFormat="1" ht="12.75">
      <c r="D229" s="43"/>
      <c r="E229" s="43"/>
      <c r="F229" s="43"/>
      <c r="G229" s="43"/>
      <c r="H229" s="4"/>
    </row>
    <row r="230" spans="4:8" s="2" customFormat="1" ht="12.75">
      <c r="D230" s="43"/>
      <c r="E230" s="43"/>
      <c r="F230" s="43"/>
      <c r="G230" s="43"/>
      <c r="H230" s="4"/>
    </row>
    <row r="231" spans="4:8" s="2" customFormat="1" ht="12.75">
      <c r="D231" s="43"/>
      <c r="E231" s="43"/>
      <c r="F231" s="43"/>
      <c r="G231" s="43"/>
      <c r="H231" s="4"/>
    </row>
    <row r="232" spans="4:8" s="2" customFormat="1" ht="12.75">
      <c r="D232" s="43"/>
      <c r="E232" s="43"/>
      <c r="F232" s="43"/>
      <c r="G232" s="43"/>
      <c r="H232" s="4"/>
    </row>
    <row r="233" spans="4:8" s="2" customFormat="1" ht="12.75">
      <c r="D233" s="43"/>
      <c r="E233" s="43"/>
      <c r="F233" s="43"/>
      <c r="G233" s="43"/>
      <c r="H233" s="4"/>
    </row>
    <row r="234" spans="4:8" s="2" customFormat="1" ht="12.75">
      <c r="D234" s="43"/>
      <c r="E234" s="43"/>
      <c r="F234" s="43"/>
      <c r="G234" s="43"/>
      <c r="H234" s="4"/>
    </row>
    <row r="235" spans="4:8" s="2" customFormat="1" ht="12.75">
      <c r="D235" s="43"/>
      <c r="E235" s="43"/>
      <c r="F235" s="43"/>
      <c r="G235" s="43"/>
      <c r="H235" s="4"/>
    </row>
    <row r="236" spans="4:8" s="2" customFormat="1" ht="12.75">
      <c r="D236" s="43"/>
      <c r="E236" s="43"/>
      <c r="F236" s="43"/>
      <c r="G236" s="43"/>
      <c r="H236" s="4"/>
    </row>
    <row r="237" spans="4:8" s="2" customFormat="1" ht="12.75">
      <c r="D237" s="43"/>
      <c r="E237" s="43"/>
      <c r="F237" s="43"/>
      <c r="G237" s="43"/>
      <c r="H237" s="4"/>
    </row>
    <row r="238" spans="4:8" s="2" customFormat="1" ht="12.75">
      <c r="D238" s="43"/>
      <c r="E238" s="43"/>
      <c r="F238" s="43"/>
      <c r="G238" s="43"/>
      <c r="H238" s="4"/>
    </row>
    <row r="239" spans="4:8" s="2" customFormat="1" ht="12.75">
      <c r="D239" s="43"/>
      <c r="E239" s="43"/>
      <c r="F239" s="43"/>
      <c r="G239" s="43"/>
      <c r="H239" s="4"/>
    </row>
    <row r="240" spans="4:8" s="2" customFormat="1" ht="12.75">
      <c r="D240" s="43"/>
      <c r="E240" s="43"/>
      <c r="F240" s="43"/>
      <c r="G240" s="43"/>
      <c r="H240" s="4"/>
    </row>
    <row r="241" spans="4:8" s="2" customFormat="1" ht="12.75">
      <c r="D241" s="43"/>
      <c r="E241" s="43"/>
      <c r="F241" s="43"/>
      <c r="G241" s="43"/>
      <c r="H241" s="4"/>
    </row>
    <row r="242" spans="4:8" s="2" customFormat="1" ht="12.75">
      <c r="D242" s="43"/>
      <c r="E242" s="43"/>
      <c r="F242" s="43"/>
      <c r="G242" s="43"/>
      <c r="H242" s="4"/>
    </row>
    <row r="243" spans="4:8" s="2" customFormat="1" ht="12.75">
      <c r="D243" s="43"/>
      <c r="E243" s="43"/>
      <c r="F243" s="43"/>
      <c r="G243" s="43"/>
      <c r="H243" s="4"/>
    </row>
    <row r="244" spans="4:8" s="2" customFormat="1" ht="12.75">
      <c r="D244" s="43"/>
      <c r="E244" s="43"/>
      <c r="F244" s="43"/>
      <c r="G244" s="43"/>
      <c r="H244" s="4"/>
    </row>
    <row r="245" spans="4:8" s="2" customFormat="1" ht="12.75">
      <c r="D245" s="43"/>
      <c r="E245" s="43"/>
      <c r="F245" s="43"/>
      <c r="G245" s="43"/>
      <c r="H245" s="4"/>
    </row>
    <row r="246" spans="4:8" s="2" customFormat="1" ht="12.75">
      <c r="D246" s="43"/>
      <c r="E246" s="43"/>
      <c r="F246" s="43"/>
      <c r="G246" s="43"/>
      <c r="H246" s="4"/>
    </row>
    <row r="247" spans="4:8" s="2" customFormat="1" ht="12.75">
      <c r="D247" s="43"/>
      <c r="E247" s="43"/>
      <c r="F247" s="43"/>
      <c r="G247" s="43"/>
      <c r="H247" s="4"/>
    </row>
    <row r="248" spans="4:8" s="2" customFormat="1" ht="12.75">
      <c r="D248" s="43"/>
      <c r="E248" s="43"/>
      <c r="F248" s="43"/>
      <c r="G248" s="43"/>
      <c r="H248" s="4"/>
    </row>
    <row r="249" spans="4:8" s="2" customFormat="1" ht="12.75">
      <c r="D249" s="43"/>
      <c r="E249" s="43"/>
      <c r="F249" s="43"/>
      <c r="G249" s="43"/>
      <c r="H249" s="4"/>
    </row>
    <row r="250" spans="4:8" s="2" customFormat="1" ht="12.75">
      <c r="D250" s="43"/>
      <c r="E250" s="43"/>
      <c r="F250" s="43"/>
      <c r="G250" s="43"/>
      <c r="H250" s="4"/>
    </row>
    <row r="251" spans="4:8" s="2" customFormat="1" ht="12.75">
      <c r="D251" s="43"/>
      <c r="E251" s="43"/>
      <c r="F251" s="43"/>
      <c r="G251" s="43"/>
      <c r="H251" s="4"/>
    </row>
    <row r="252" spans="4:8" s="2" customFormat="1" ht="12.75">
      <c r="D252" s="43"/>
      <c r="E252" s="43"/>
      <c r="F252" s="43"/>
      <c r="G252" s="43"/>
      <c r="H252" s="4"/>
    </row>
    <row r="253" spans="4:8" s="2" customFormat="1" ht="12.75">
      <c r="D253" s="43"/>
      <c r="E253" s="43"/>
      <c r="F253" s="43"/>
      <c r="G253" s="43"/>
      <c r="H253" s="4"/>
    </row>
    <row r="254" spans="4:8" s="2" customFormat="1" ht="12.75">
      <c r="D254" s="43"/>
      <c r="E254" s="43"/>
      <c r="F254" s="43"/>
      <c r="G254" s="43"/>
      <c r="H254" s="4"/>
    </row>
    <row r="255" spans="4:8" s="2" customFormat="1" ht="12.75">
      <c r="D255" s="43"/>
      <c r="E255" s="43"/>
      <c r="F255" s="43"/>
      <c r="G255" s="43"/>
      <c r="H255" s="4"/>
    </row>
    <row r="256" spans="4:8" s="2" customFormat="1" ht="12.75">
      <c r="D256" s="43"/>
      <c r="E256" s="43"/>
      <c r="F256" s="43"/>
      <c r="G256" s="43"/>
      <c r="H256" s="4"/>
    </row>
    <row r="257" spans="4:8" s="2" customFormat="1" ht="12.75">
      <c r="D257" s="43"/>
      <c r="E257" s="43"/>
      <c r="F257" s="43"/>
      <c r="G257" s="43"/>
      <c r="H257" s="4"/>
    </row>
    <row r="258" spans="4:8" s="2" customFormat="1" ht="12.75">
      <c r="D258" s="43"/>
      <c r="E258" s="43"/>
      <c r="F258" s="43"/>
      <c r="G258" s="43"/>
      <c r="H258" s="4"/>
    </row>
    <row r="259" spans="4:8" s="2" customFormat="1" ht="12.75">
      <c r="D259" s="43"/>
      <c r="E259" s="43"/>
      <c r="F259" s="43"/>
      <c r="G259" s="43"/>
      <c r="H259" s="4"/>
    </row>
    <row r="260" spans="4:8" s="2" customFormat="1" ht="12.75">
      <c r="D260" s="43"/>
      <c r="E260" s="43"/>
      <c r="F260" s="43"/>
      <c r="G260" s="43"/>
      <c r="H260" s="4"/>
    </row>
    <row r="261" spans="4:8" s="2" customFormat="1" ht="12.75">
      <c r="D261" s="43"/>
      <c r="E261" s="43"/>
      <c r="F261" s="43"/>
      <c r="G261" s="43"/>
      <c r="H261" s="4"/>
    </row>
    <row r="262" spans="4:8" s="2" customFormat="1" ht="12.75">
      <c r="D262" s="43"/>
      <c r="E262" s="43"/>
      <c r="F262" s="43"/>
      <c r="G262" s="43"/>
      <c r="H262" s="4"/>
    </row>
    <row r="263" spans="4:8" s="2" customFormat="1" ht="12.75">
      <c r="D263" s="43"/>
      <c r="E263" s="43"/>
      <c r="F263" s="43"/>
      <c r="G263" s="43"/>
      <c r="H263" s="4"/>
    </row>
    <row r="264" spans="4:8" s="2" customFormat="1" ht="12.75">
      <c r="D264" s="43"/>
      <c r="E264" s="43"/>
      <c r="F264" s="43"/>
      <c r="G264" s="43"/>
      <c r="H264" s="4"/>
    </row>
    <row r="265" spans="4:8" s="2" customFormat="1" ht="12.75">
      <c r="D265" s="43"/>
      <c r="E265" s="43"/>
      <c r="F265" s="43"/>
      <c r="G265" s="43"/>
      <c r="H265" s="4"/>
    </row>
    <row r="266" spans="4:8" s="2" customFormat="1" ht="12.75">
      <c r="D266" s="43"/>
      <c r="E266" s="43"/>
      <c r="F266" s="43"/>
      <c r="G266" s="43"/>
      <c r="H266" s="4"/>
    </row>
    <row r="267" spans="4:8" s="2" customFormat="1" ht="12.75">
      <c r="D267" s="43"/>
      <c r="E267" s="43"/>
      <c r="F267" s="43"/>
      <c r="G267" s="43"/>
      <c r="H267" s="4"/>
    </row>
    <row r="268" spans="4:8" s="2" customFormat="1" ht="12.75">
      <c r="D268" s="43"/>
      <c r="E268" s="43"/>
      <c r="F268" s="43"/>
      <c r="G268" s="43"/>
      <c r="H268" s="4"/>
    </row>
    <row r="269" spans="4:8" s="2" customFormat="1" ht="12.75">
      <c r="D269" s="43"/>
      <c r="E269" s="43"/>
      <c r="F269" s="43"/>
      <c r="G269" s="43"/>
      <c r="H269" s="4"/>
    </row>
    <row r="270" spans="4:8" s="2" customFormat="1" ht="12.75">
      <c r="D270" s="43"/>
      <c r="E270" s="43"/>
      <c r="F270" s="43"/>
      <c r="G270" s="43"/>
      <c r="H270" s="4"/>
    </row>
    <row r="271" spans="4:8" s="2" customFormat="1" ht="12.75">
      <c r="D271" s="43"/>
      <c r="E271" s="43"/>
      <c r="F271" s="43"/>
      <c r="G271" s="43"/>
      <c r="H271" s="4"/>
    </row>
    <row r="272" spans="4:8" s="2" customFormat="1" ht="12.75">
      <c r="D272" s="43"/>
      <c r="E272" s="43"/>
      <c r="F272" s="43"/>
      <c r="G272" s="43"/>
      <c r="H272" s="4"/>
    </row>
    <row r="273" spans="4:8" s="2" customFormat="1" ht="12.75">
      <c r="D273" s="43"/>
      <c r="E273" s="43"/>
      <c r="F273" s="43"/>
      <c r="G273" s="43"/>
      <c r="H273" s="4"/>
    </row>
    <row r="274" spans="4:8" s="2" customFormat="1" ht="12.75">
      <c r="D274" s="43"/>
      <c r="E274" s="43"/>
      <c r="F274" s="43"/>
      <c r="G274" s="43"/>
      <c r="H274" s="4"/>
    </row>
    <row r="275" spans="4:8" s="2" customFormat="1" ht="12.75">
      <c r="D275" s="43"/>
      <c r="E275" s="43"/>
      <c r="F275" s="43"/>
      <c r="G275" s="43"/>
      <c r="H275" s="4"/>
    </row>
    <row r="276" spans="4:8" s="2" customFormat="1" ht="12.75">
      <c r="D276" s="43"/>
      <c r="E276" s="43"/>
      <c r="F276" s="43"/>
      <c r="G276" s="43"/>
      <c r="H276" s="4"/>
    </row>
    <row r="277" spans="4:8" s="2" customFormat="1" ht="12.75">
      <c r="D277" s="43"/>
      <c r="E277" s="43"/>
      <c r="F277" s="43"/>
      <c r="G277" s="43"/>
      <c r="H277" s="4"/>
    </row>
    <row r="278" spans="4:8" s="2" customFormat="1" ht="12.75">
      <c r="D278" s="43"/>
      <c r="E278" s="43"/>
      <c r="F278" s="43"/>
      <c r="G278" s="43"/>
      <c r="H278" s="4"/>
    </row>
    <row r="279" spans="4:8" s="2" customFormat="1" ht="12.75">
      <c r="D279" s="43"/>
      <c r="E279" s="43"/>
      <c r="F279" s="43"/>
      <c r="G279" s="43"/>
      <c r="H279" s="4"/>
    </row>
    <row r="280" spans="4:8" s="2" customFormat="1" ht="12.75">
      <c r="D280" s="43"/>
      <c r="E280" s="43"/>
      <c r="F280" s="43"/>
      <c r="G280" s="43"/>
      <c r="H280" s="4"/>
    </row>
    <row r="281" spans="4:8" s="2" customFormat="1" ht="12.75">
      <c r="D281" s="43"/>
      <c r="E281" s="43"/>
      <c r="F281" s="43"/>
      <c r="G281" s="43"/>
      <c r="H281" s="4"/>
    </row>
    <row r="282" spans="4:8" s="2" customFormat="1" ht="12.75">
      <c r="D282" s="43"/>
      <c r="E282" s="43"/>
      <c r="F282" s="43"/>
      <c r="G282" s="43"/>
      <c r="H282" s="4"/>
    </row>
    <row r="283" spans="4:8" s="2" customFormat="1" ht="12.75">
      <c r="D283" s="43"/>
      <c r="E283" s="43"/>
      <c r="F283" s="43"/>
      <c r="G283" s="43"/>
      <c r="H283" s="4"/>
    </row>
    <row r="284" spans="4:8" s="2" customFormat="1" ht="12.75">
      <c r="D284" s="43"/>
      <c r="E284" s="43"/>
      <c r="F284" s="43"/>
      <c r="G284" s="43"/>
      <c r="H284" s="4"/>
    </row>
    <row r="285" spans="4:8" s="2" customFormat="1" ht="12.75">
      <c r="D285" s="43"/>
      <c r="E285" s="43"/>
      <c r="F285" s="43"/>
      <c r="G285" s="43"/>
      <c r="H285" s="4"/>
    </row>
    <row r="286" spans="4:8" s="2" customFormat="1" ht="12.75">
      <c r="D286" s="43"/>
      <c r="E286" s="43"/>
      <c r="F286" s="43"/>
      <c r="G286" s="43"/>
      <c r="H286" s="4"/>
    </row>
    <row r="287" spans="4:8" s="2" customFormat="1" ht="12.75">
      <c r="D287" s="43"/>
      <c r="E287" s="43"/>
      <c r="F287" s="43"/>
      <c r="G287" s="43"/>
      <c r="H287" s="4"/>
    </row>
    <row r="288" spans="4:8" s="2" customFormat="1" ht="12.75">
      <c r="D288" s="43"/>
      <c r="E288" s="43"/>
      <c r="F288" s="43"/>
      <c r="G288" s="43"/>
      <c r="H288" s="4"/>
    </row>
    <row r="289" spans="4:8" s="2" customFormat="1" ht="12.75">
      <c r="D289" s="43"/>
      <c r="E289" s="43"/>
      <c r="F289" s="43"/>
      <c r="G289" s="43"/>
      <c r="H289" s="4"/>
    </row>
    <row r="290" spans="4:8" s="2" customFormat="1" ht="12.75">
      <c r="D290" s="43"/>
      <c r="E290" s="43"/>
      <c r="F290" s="43"/>
      <c r="G290" s="43"/>
      <c r="H290" s="4"/>
    </row>
    <row r="291" spans="4:8" s="2" customFormat="1" ht="12.75">
      <c r="D291" s="43"/>
      <c r="E291" s="43"/>
      <c r="F291" s="43"/>
      <c r="G291" s="43"/>
      <c r="H291" s="4"/>
    </row>
    <row r="292" spans="4:8" s="2" customFormat="1" ht="12.75">
      <c r="D292" s="43"/>
      <c r="E292" s="43"/>
      <c r="F292" s="43"/>
      <c r="G292" s="43"/>
      <c r="H292" s="4"/>
    </row>
    <row r="293" spans="4:8" s="2" customFormat="1" ht="12.75">
      <c r="D293" s="43"/>
      <c r="E293" s="43"/>
      <c r="F293" s="43"/>
      <c r="G293" s="43"/>
      <c r="H293" s="4"/>
    </row>
    <row r="294" spans="4:8" s="2" customFormat="1" ht="12.75">
      <c r="D294" s="43"/>
      <c r="E294" s="43"/>
      <c r="F294" s="43"/>
      <c r="G294" s="43"/>
      <c r="H294" s="4"/>
    </row>
    <row r="295" spans="4:8" s="2" customFormat="1" ht="12.75">
      <c r="D295" s="43"/>
      <c r="E295" s="43"/>
      <c r="F295" s="43"/>
      <c r="G295" s="43"/>
      <c r="H295" s="4"/>
    </row>
    <row r="296" spans="4:8" s="2" customFormat="1" ht="12.75">
      <c r="D296" s="43"/>
      <c r="E296" s="43"/>
      <c r="F296" s="43"/>
      <c r="G296" s="43"/>
      <c r="H296" s="4"/>
    </row>
    <row r="297" spans="4:8" s="2" customFormat="1" ht="12.75">
      <c r="D297" s="43"/>
      <c r="E297" s="43"/>
      <c r="F297" s="43"/>
      <c r="G297" s="43"/>
      <c r="H297" s="4"/>
    </row>
    <row r="298" spans="4:8" s="2" customFormat="1" ht="12.75">
      <c r="D298" s="43"/>
      <c r="E298" s="43"/>
      <c r="F298" s="43"/>
      <c r="G298" s="43"/>
      <c r="H298" s="4"/>
    </row>
    <row r="299" spans="4:8" s="2" customFormat="1" ht="12.75">
      <c r="D299" s="43"/>
      <c r="E299" s="43"/>
      <c r="F299" s="43"/>
      <c r="G299" s="43"/>
      <c r="H299" s="4"/>
    </row>
    <row r="300" spans="4:8" s="2" customFormat="1" ht="12.75">
      <c r="D300" s="43"/>
      <c r="E300" s="43"/>
      <c r="F300" s="43"/>
      <c r="G300" s="43"/>
      <c r="H300" s="4"/>
    </row>
    <row r="301" spans="4:8" s="2" customFormat="1" ht="12.75">
      <c r="D301" s="43"/>
      <c r="E301" s="43"/>
      <c r="F301" s="43"/>
      <c r="G301" s="43"/>
      <c r="H301" s="4"/>
    </row>
    <row r="302" spans="4:8" s="2" customFormat="1" ht="12.75">
      <c r="D302" s="43"/>
      <c r="E302" s="43"/>
      <c r="F302" s="43"/>
      <c r="G302" s="43"/>
      <c r="H302" s="4"/>
    </row>
    <row r="303" spans="4:8" s="2" customFormat="1" ht="12.75">
      <c r="D303" s="43"/>
      <c r="E303" s="43"/>
      <c r="F303" s="43"/>
      <c r="G303" s="43"/>
      <c r="H303" s="4"/>
    </row>
    <row r="304" spans="4:8" s="2" customFormat="1" ht="12.75">
      <c r="D304" s="43"/>
      <c r="E304" s="43"/>
      <c r="F304" s="43"/>
      <c r="G304" s="43"/>
      <c r="H304" s="4"/>
    </row>
    <row r="305" spans="4:8" s="2" customFormat="1" ht="12.75">
      <c r="D305" s="43"/>
      <c r="E305" s="43"/>
      <c r="F305" s="43"/>
      <c r="G305" s="43"/>
      <c r="H305" s="4"/>
    </row>
    <row r="306" spans="4:8" s="2" customFormat="1" ht="12.75">
      <c r="D306" s="43"/>
      <c r="E306" s="43"/>
      <c r="F306" s="43"/>
      <c r="G306" s="43"/>
      <c r="H306" s="4"/>
    </row>
    <row r="307" spans="4:8" s="2" customFormat="1" ht="12.75">
      <c r="D307" s="43"/>
      <c r="E307" s="43"/>
      <c r="F307" s="43"/>
      <c r="G307" s="43"/>
      <c r="H307" s="4"/>
    </row>
    <row r="308" spans="4:8" s="2" customFormat="1" ht="12.75">
      <c r="D308" s="43"/>
      <c r="E308" s="43"/>
      <c r="F308" s="43"/>
      <c r="G308" s="43"/>
      <c r="H308" s="4"/>
    </row>
    <row r="309" spans="4:8" s="2" customFormat="1" ht="12.75">
      <c r="D309" s="43"/>
      <c r="E309" s="43"/>
      <c r="F309" s="43"/>
      <c r="G309" s="43"/>
      <c r="H309" s="4"/>
    </row>
    <row r="310" spans="4:8" s="2" customFormat="1" ht="12.75">
      <c r="D310" s="43"/>
      <c r="E310" s="43"/>
      <c r="F310" s="43"/>
      <c r="G310" s="43"/>
      <c r="H310" s="4"/>
    </row>
    <row r="311" spans="4:8" s="2" customFormat="1" ht="12.75">
      <c r="D311" s="43"/>
      <c r="E311" s="43"/>
      <c r="F311" s="43"/>
      <c r="G311" s="43"/>
      <c r="H311" s="4"/>
    </row>
    <row r="312" spans="4:8" s="2" customFormat="1" ht="12.75">
      <c r="D312" s="43"/>
      <c r="E312" s="43"/>
      <c r="F312" s="43"/>
      <c r="G312" s="43"/>
      <c r="H312" s="4"/>
    </row>
    <row r="313" spans="4:8" s="2" customFormat="1" ht="12.75">
      <c r="D313" s="43"/>
      <c r="E313" s="43"/>
      <c r="F313" s="43"/>
      <c r="G313" s="43"/>
      <c r="H313" s="4"/>
    </row>
    <row r="314" spans="4:8" s="2" customFormat="1" ht="12.75">
      <c r="D314" s="43"/>
      <c r="E314" s="43"/>
      <c r="F314" s="43"/>
      <c r="G314" s="43"/>
      <c r="H314" s="4"/>
    </row>
    <row r="315" spans="4:8" s="2" customFormat="1" ht="12.75">
      <c r="D315" s="43"/>
      <c r="E315" s="43"/>
      <c r="F315" s="43"/>
      <c r="G315" s="43"/>
      <c r="H315" s="4"/>
    </row>
    <row r="316" spans="4:8" s="2" customFormat="1" ht="12.75">
      <c r="D316" s="43"/>
      <c r="E316" s="43"/>
      <c r="F316" s="43"/>
      <c r="G316" s="43"/>
      <c r="H316" s="4"/>
    </row>
    <row r="317" spans="4:8" s="2" customFormat="1" ht="12.75">
      <c r="D317" s="43"/>
      <c r="E317" s="43"/>
      <c r="F317" s="43"/>
      <c r="G317" s="43"/>
      <c r="H317" s="4"/>
    </row>
    <row r="318" spans="4:8" s="2" customFormat="1" ht="12.75">
      <c r="D318" s="43"/>
      <c r="E318" s="43"/>
      <c r="F318" s="43"/>
      <c r="G318" s="43"/>
      <c r="H318" s="4"/>
    </row>
    <row r="319" spans="4:8" s="2" customFormat="1" ht="12.75">
      <c r="D319" s="43"/>
      <c r="E319" s="43"/>
      <c r="F319" s="43"/>
      <c r="G319" s="43"/>
      <c r="H319" s="4"/>
    </row>
    <row r="320" spans="4:8" s="2" customFormat="1" ht="12.75">
      <c r="D320" s="43"/>
      <c r="E320" s="43"/>
      <c r="F320" s="43"/>
      <c r="G320" s="43"/>
      <c r="H320" s="4"/>
    </row>
    <row r="321" spans="4:8" s="2" customFormat="1" ht="12.75">
      <c r="D321" s="43"/>
      <c r="E321" s="43"/>
      <c r="F321" s="43"/>
      <c r="G321" s="43"/>
      <c r="H321" s="4"/>
    </row>
    <row r="322" spans="4:8" s="2" customFormat="1" ht="12.75">
      <c r="D322" s="43"/>
      <c r="E322" s="43"/>
      <c r="F322" s="43"/>
      <c r="G322" s="43"/>
      <c r="H322" s="4"/>
    </row>
    <row r="323" spans="4:8" s="2" customFormat="1" ht="12.75">
      <c r="D323" s="43"/>
      <c r="E323" s="43"/>
      <c r="F323" s="43"/>
      <c r="G323" s="43"/>
      <c r="H323" s="4"/>
    </row>
    <row r="324" spans="4:8" s="2" customFormat="1" ht="12.75">
      <c r="D324" s="43"/>
      <c r="E324" s="43"/>
      <c r="F324" s="43"/>
      <c r="G324" s="43"/>
      <c r="H324" s="4"/>
    </row>
    <row r="325" spans="4:8" s="2" customFormat="1" ht="12.75">
      <c r="D325" s="43"/>
      <c r="E325" s="43"/>
      <c r="F325" s="43"/>
      <c r="G325" s="43"/>
      <c r="H325" s="4"/>
    </row>
    <row r="326" spans="4:8" s="2" customFormat="1" ht="12.75">
      <c r="D326" s="43"/>
      <c r="E326" s="43"/>
      <c r="F326" s="43"/>
      <c r="G326" s="43"/>
      <c r="H326" s="4"/>
    </row>
    <row r="327" spans="4:8" s="2" customFormat="1" ht="12.75">
      <c r="D327" s="43"/>
      <c r="E327" s="43"/>
      <c r="F327" s="43"/>
      <c r="G327" s="43"/>
      <c r="H327" s="4"/>
    </row>
    <row r="328" spans="4:8" s="2" customFormat="1" ht="12.75">
      <c r="D328" s="43"/>
      <c r="E328" s="43"/>
      <c r="F328" s="43"/>
      <c r="G328" s="43"/>
      <c r="H328" s="4"/>
    </row>
    <row r="329" spans="4:8" s="2" customFormat="1" ht="12.75">
      <c r="D329" s="43"/>
      <c r="E329" s="43"/>
      <c r="F329" s="43"/>
      <c r="G329" s="43"/>
      <c r="H329" s="4"/>
    </row>
    <row r="330" spans="4:8" s="2" customFormat="1" ht="12.75">
      <c r="D330" s="43"/>
      <c r="E330" s="43"/>
      <c r="F330" s="43"/>
      <c r="G330" s="43"/>
      <c r="H330" s="4"/>
    </row>
    <row r="331" spans="4:8" s="2" customFormat="1" ht="12.75">
      <c r="D331" s="43"/>
      <c r="E331" s="43"/>
      <c r="F331" s="43"/>
      <c r="G331" s="43"/>
      <c r="H331" s="4"/>
    </row>
    <row r="332" spans="4:8" s="2" customFormat="1" ht="12.75">
      <c r="D332" s="43"/>
      <c r="E332" s="43"/>
      <c r="F332" s="43"/>
      <c r="G332" s="43"/>
      <c r="H332" s="4"/>
    </row>
    <row r="333" spans="4:8" s="2" customFormat="1" ht="12.75">
      <c r="D333" s="43"/>
      <c r="E333" s="43"/>
      <c r="F333" s="43"/>
      <c r="G333" s="43"/>
      <c r="H333" s="4"/>
    </row>
    <row r="334" spans="4:8" s="2" customFormat="1" ht="12.75">
      <c r="D334" s="43"/>
      <c r="E334" s="43"/>
      <c r="F334" s="43"/>
      <c r="G334" s="43"/>
      <c r="H334" s="4"/>
    </row>
    <row r="335" spans="4:8" s="2" customFormat="1" ht="12.75">
      <c r="D335" s="43"/>
      <c r="E335" s="43"/>
      <c r="F335" s="43"/>
      <c r="G335" s="43"/>
      <c r="H335" s="4"/>
    </row>
    <row r="336" spans="4:8" s="2" customFormat="1" ht="12.75">
      <c r="D336" s="43"/>
      <c r="E336" s="43"/>
      <c r="F336" s="43"/>
      <c r="G336" s="43"/>
      <c r="H336" s="4"/>
    </row>
    <row r="337" spans="4:8" s="2" customFormat="1" ht="12.75">
      <c r="D337" s="43"/>
      <c r="E337" s="43"/>
      <c r="F337" s="43"/>
      <c r="G337" s="43"/>
      <c r="H337" s="4"/>
    </row>
    <row r="338" spans="4:8" s="2" customFormat="1" ht="12.75">
      <c r="D338" s="43"/>
      <c r="E338" s="43"/>
      <c r="F338" s="43"/>
      <c r="G338" s="43"/>
      <c r="H338" s="4"/>
    </row>
    <row r="339" spans="4:8" s="2" customFormat="1" ht="12.75">
      <c r="D339" s="43"/>
      <c r="E339" s="43"/>
      <c r="F339" s="43"/>
      <c r="G339" s="43"/>
      <c r="H339" s="4"/>
    </row>
    <row r="340" spans="4:8" s="2" customFormat="1" ht="12.75">
      <c r="D340" s="43"/>
      <c r="E340" s="43"/>
      <c r="F340" s="43"/>
      <c r="G340" s="43"/>
      <c r="H340" s="4"/>
    </row>
    <row r="341" spans="4:8" s="2" customFormat="1" ht="12.75">
      <c r="D341" s="43"/>
      <c r="E341" s="43"/>
      <c r="F341" s="43"/>
      <c r="G341" s="43"/>
      <c r="H341" s="4"/>
    </row>
    <row r="342" spans="4:8" s="2" customFormat="1" ht="12.75">
      <c r="D342" s="43"/>
      <c r="E342" s="43"/>
      <c r="F342" s="43"/>
      <c r="G342" s="43"/>
      <c r="H342" s="4"/>
    </row>
    <row r="343" spans="4:8" s="2" customFormat="1" ht="12.75">
      <c r="D343" s="43"/>
      <c r="E343" s="43"/>
      <c r="F343" s="43"/>
      <c r="G343" s="43"/>
      <c r="H343" s="4"/>
    </row>
    <row r="344" spans="4:8" s="2" customFormat="1" ht="12.75">
      <c r="D344" s="43"/>
      <c r="E344" s="43"/>
      <c r="F344" s="43"/>
      <c r="G344" s="43"/>
      <c r="H344" s="4"/>
    </row>
    <row r="345" spans="4:8" s="2" customFormat="1" ht="12.75">
      <c r="D345" s="43"/>
      <c r="E345" s="43"/>
      <c r="F345" s="43"/>
      <c r="G345" s="43"/>
      <c r="H345" s="4"/>
    </row>
    <row r="346" spans="4:8" s="2" customFormat="1" ht="12.75">
      <c r="D346" s="43"/>
      <c r="E346" s="43"/>
      <c r="F346" s="43"/>
      <c r="G346" s="43"/>
      <c r="H346" s="4"/>
    </row>
    <row r="347" spans="4:8" s="2" customFormat="1" ht="12.75">
      <c r="D347" s="43"/>
      <c r="E347" s="43"/>
      <c r="F347" s="43"/>
      <c r="G347" s="43"/>
      <c r="H347" s="4"/>
    </row>
    <row r="348" spans="4:8" s="2" customFormat="1" ht="12.75">
      <c r="D348" s="43"/>
      <c r="E348" s="43"/>
      <c r="F348" s="43"/>
      <c r="G348" s="43"/>
      <c r="H348" s="4"/>
    </row>
    <row r="349" spans="4:8" s="2" customFormat="1" ht="12.75">
      <c r="D349" s="43"/>
      <c r="E349" s="43"/>
      <c r="F349" s="43"/>
      <c r="G349" s="43"/>
      <c r="H349" s="4"/>
    </row>
    <row r="350" spans="4:8" s="2" customFormat="1" ht="12.75">
      <c r="D350" s="43"/>
      <c r="E350" s="43"/>
      <c r="F350" s="43"/>
      <c r="G350" s="43"/>
      <c r="H350" s="4"/>
    </row>
    <row r="351" spans="4:8" s="2" customFormat="1" ht="12.75">
      <c r="D351" s="43"/>
      <c r="E351" s="43"/>
      <c r="F351" s="43"/>
      <c r="G351" s="43"/>
      <c r="H351" s="4"/>
    </row>
    <row r="352" spans="4:8" s="2" customFormat="1" ht="12.75">
      <c r="D352" s="43"/>
      <c r="E352" s="43"/>
      <c r="F352" s="43"/>
      <c r="G352" s="43"/>
      <c r="H352" s="4"/>
    </row>
    <row r="353" spans="4:8" s="2" customFormat="1" ht="12.75">
      <c r="D353" s="43"/>
      <c r="E353" s="43"/>
      <c r="F353" s="43"/>
      <c r="G353" s="43"/>
      <c r="H353" s="4"/>
    </row>
    <row r="354" spans="4:8" s="2" customFormat="1" ht="12.75">
      <c r="D354" s="43"/>
      <c r="E354" s="43"/>
      <c r="F354" s="43"/>
      <c r="G354" s="43"/>
      <c r="H354" s="4"/>
    </row>
    <row r="355" spans="4:8" s="2" customFormat="1" ht="12.75">
      <c r="D355" s="43"/>
      <c r="E355" s="43"/>
      <c r="F355" s="43"/>
      <c r="G355" s="43"/>
      <c r="H355" s="4"/>
    </row>
    <row r="356" spans="4:8" s="2" customFormat="1" ht="12.75">
      <c r="D356" s="43"/>
      <c r="E356" s="43"/>
      <c r="F356" s="43"/>
      <c r="G356" s="43"/>
      <c r="H356" s="4"/>
    </row>
    <row r="357" spans="4:8" s="2" customFormat="1" ht="12.75">
      <c r="D357" s="43"/>
      <c r="E357" s="43"/>
      <c r="F357" s="43"/>
      <c r="G357" s="43"/>
      <c r="H357" s="4"/>
    </row>
    <row r="358" spans="4:8" s="2" customFormat="1" ht="12.75">
      <c r="D358" s="43"/>
      <c r="E358" s="43"/>
      <c r="F358" s="43"/>
      <c r="G358" s="43"/>
      <c r="H358" s="4"/>
    </row>
    <row r="359" spans="4:8" s="2" customFormat="1" ht="12.75">
      <c r="D359" s="43"/>
      <c r="E359" s="43"/>
      <c r="F359" s="43"/>
      <c r="G359" s="43"/>
      <c r="H359" s="4"/>
    </row>
    <row r="360" spans="4:8" s="2" customFormat="1" ht="12.75">
      <c r="D360" s="43"/>
      <c r="E360" s="43"/>
      <c r="F360" s="43"/>
      <c r="G360" s="43"/>
      <c r="H360" s="4"/>
    </row>
    <row r="361" spans="4:8" s="2" customFormat="1" ht="12.75">
      <c r="D361" s="43"/>
      <c r="E361" s="43"/>
      <c r="F361" s="43"/>
      <c r="G361" s="43"/>
      <c r="H361" s="4"/>
    </row>
    <row r="362" spans="4:8" s="2" customFormat="1" ht="12.75">
      <c r="D362" s="43"/>
      <c r="E362" s="43"/>
      <c r="F362" s="43"/>
      <c r="G362" s="43"/>
      <c r="H362" s="4"/>
    </row>
    <row r="363" spans="4:8" s="2" customFormat="1" ht="12.75">
      <c r="D363" s="43"/>
      <c r="E363" s="43"/>
      <c r="F363" s="43"/>
      <c r="G363" s="43"/>
      <c r="H363" s="4"/>
    </row>
    <row r="364" spans="4:8" s="2" customFormat="1" ht="12.75">
      <c r="D364" s="43"/>
      <c r="E364" s="43"/>
      <c r="F364" s="43"/>
      <c r="G364" s="43"/>
      <c r="H364" s="4"/>
    </row>
    <row r="365" spans="4:8" s="2" customFormat="1" ht="12.75">
      <c r="D365" s="43"/>
      <c r="E365" s="43"/>
      <c r="F365" s="43"/>
      <c r="G365" s="43"/>
      <c r="H365" s="4"/>
    </row>
    <row r="366" spans="4:8" s="2" customFormat="1" ht="12.75">
      <c r="D366" s="43"/>
      <c r="E366" s="43"/>
      <c r="F366" s="43"/>
      <c r="G366" s="43"/>
      <c r="H366" s="4"/>
    </row>
    <row r="367" spans="4:8" s="2" customFormat="1" ht="12.75">
      <c r="D367" s="43"/>
      <c r="E367" s="43"/>
      <c r="F367" s="43"/>
      <c r="G367" s="43"/>
      <c r="H367" s="4"/>
    </row>
    <row r="368" spans="4:8" s="2" customFormat="1" ht="12.75">
      <c r="D368" s="43"/>
      <c r="E368" s="43"/>
      <c r="F368" s="43"/>
      <c r="G368" s="43"/>
      <c r="H368" s="4"/>
    </row>
    <row r="369" spans="4:8" s="2" customFormat="1" ht="12.75">
      <c r="D369" s="43"/>
      <c r="E369" s="43"/>
      <c r="F369" s="43"/>
      <c r="G369" s="43"/>
      <c r="H369" s="4"/>
    </row>
    <row r="370" spans="4:8" s="2" customFormat="1" ht="12.75">
      <c r="D370" s="43"/>
      <c r="E370" s="43"/>
      <c r="F370" s="43"/>
      <c r="G370" s="43"/>
      <c r="H370" s="4"/>
    </row>
    <row r="371" spans="4:8" s="2" customFormat="1" ht="12.75">
      <c r="D371" s="43"/>
      <c r="E371" s="43"/>
      <c r="F371" s="43"/>
      <c r="G371" s="43"/>
      <c r="H371" s="4"/>
    </row>
    <row r="372" spans="4:8" s="2" customFormat="1" ht="12.75">
      <c r="D372" s="43"/>
      <c r="E372" s="43"/>
      <c r="F372" s="43"/>
      <c r="G372" s="43"/>
      <c r="H372" s="4"/>
    </row>
    <row r="373" spans="4:8" s="2" customFormat="1" ht="12.75">
      <c r="D373" s="43"/>
      <c r="E373" s="43"/>
      <c r="F373" s="43"/>
      <c r="G373" s="43"/>
      <c r="H373" s="4"/>
    </row>
    <row r="374" spans="4:8" s="2" customFormat="1" ht="12.75">
      <c r="D374" s="43"/>
      <c r="E374" s="43"/>
      <c r="F374" s="43"/>
      <c r="G374" s="43"/>
      <c r="H374" s="4"/>
    </row>
    <row r="375" spans="4:8" s="2" customFormat="1" ht="12.75">
      <c r="D375" s="43"/>
      <c r="E375" s="43"/>
      <c r="F375" s="43"/>
      <c r="G375" s="43"/>
      <c r="H375" s="4"/>
    </row>
    <row r="376" spans="4:8" s="2" customFormat="1" ht="12.75">
      <c r="D376" s="43"/>
      <c r="E376" s="43"/>
      <c r="F376" s="43"/>
      <c r="G376" s="43"/>
      <c r="H376" s="4"/>
    </row>
    <row r="377" spans="4:8" s="2" customFormat="1" ht="12.75">
      <c r="D377" s="43"/>
      <c r="E377" s="43"/>
      <c r="F377" s="43"/>
      <c r="G377" s="43"/>
      <c r="H377" s="4"/>
    </row>
    <row r="378" spans="4:8" s="2" customFormat="1" ht="12.75">
      <c r="D378" s="43"/>
      <c r="E378" s="43"/>
      <c r="F378" s="43"/>
      <c r="G378" s="43"/>
      <c r="H378" s="4"/>
    </row>
    <row r="379" spans="4:8" s="2" customFormat="1" ht="12.75">
      <c r="D379" s="43"/>
      <c r="E379" s="43"/>
      <c r="F379" s="43"/>
      <c r="G379" s="43"/>
      <c r="H379" s="4"/>
    </row>
    <row r="380" spans="4:8" s="2" customFormat="1" ht="12.75">
      <c r="D380" s="43"/>
      <c r="E380" s="43"/>
      <c r="F380" s="43"/>
      <c r="G380" s="43"/>
      <c r="H380" s="4"/>
    </row>
    <row r="381" spans="4:8" s="2" customFormat="1" ht="12.75">
      <c r="D381" s="43"/>
      <c r="E381" s="43"/>
      <c r="F381" s="43"/>
      <c r="G381" s="43"/>
      <c r="H381" s="4"/>
    </row>
    <row r="382" spans="4:8" s="2" customFormat="1" ht="12.75">
      <c r="D382" s="43"/>
      <c r="E382" s="43"/>
      <c r="F382" s="43"/>
      <c r="G382" s="43"/>
      <c r="H382" s="4"/>
    </row>
    <row r="383" spans="4:8" s="2" customFormat="1" ht="12.75">
      <c r="D383" s="43"/>
      <c r="E383" s="43"/>
      <c r="F383" s="43"/>
      <c r="G383" s="43"/>
      <c r="H383" s="4"/>
    </row>
    <row r="384" spans="4:8" s="2" customFormat="1" ht="12.75">
      <c r="D384" s="43"/>
      <c r="E384" s="43"/>
      <c r="F384" s="43"/>
      <c r="G384" s="43"/>
      <c r="H384" s="4"/>
    </row>
    <row r="385" spans="4:8" s="2" customFormat="1" ht="12.75">
      <c r="D385" s="43"/>
      <c r="E385" s="43"/>
      <c r="F385" s="43"/>
      <c r="G385" s="43"/>
      <c r="H385" s="4"/>
    </row>
    <row r="386" spans="4:8" s="2" customFormat="1" ht="12.75">
      <c r="D386" s="43"/>
      <c r="E386" s="43"/>
      <c r="F386" s="43"/>
      <c r="G386" s="43"/>
      <c r="H386" s="4"/>
    </row>
    <row r="387" spans="4:8" s="2" customFormat="1" ht="12.75">
      <c r="D387" s="43"/>
      <c r="E387" s="43"/>
      <c r="F387" s="43"/>
      <c r="G387" s="43"/>
      <c r="H387" s="4"/>
    </row>
    <row r="388" spans="4:8" s="2" customFormat="1" ht="12.75">
      <c r="D388" s="43"/>
      <c r="E388" s="43"/>
      <c r="F388" s="43"/>
      <c r="G388" s="43"/>
      <c r="H388" s="4"/>
    </row>
    <row r="389" spans="4:8" s="2" customFormat="1" ht="12.75">
      <c r="D389" s="43"/>
      <c r="E389" s="43"/>
      <c r="F389" s="43"/>
      <c r="G389" s="43"/>
      <c r="H389" s="4"/>
    </row>
    <row r="390" spans="4:8" s="2" customFormat="1" ht="12.75">
      <c r="D390" s="43"/>
      <c r="E390" s="43"/>
      <c r="F390" s="43"/>
      <c r="G390" s="43"/>
      <c r="H390" s="4"/>
    </row>
    <row r="391" spans="4:8" s="2" customFormat="1" ht="12.75">
      <c r="D391" s="43"/>
      <c r="E391" s="43"/>
      <c r="F391" s="43"/>
      <c r="G391" s="43"/>
      <c r="H391" s="4"/>
    </row>
    <row r="392" spans="4:8" s="2" customFormat="1" ht="12.75">
      <c r="D392" s="43"/>
      <c r="E392" s="43"/>
      <c r="F392" s="43"/>
      <c r="G392" s="43"/>
      <c r="H392" s="4"/>
    </row>
    <row r="393" spans="4:8" s="2" customFormat="1" ht="12.75">
      <c r="D393" s="43"/>
      <c r="E393" s="43"/>
      <c r="F393" s="43"/>
      <c r="G393" s="43"/>
      <c r="H393" s="4"/>
    </row>
    <row r="394" spans="4:8" s="2" customFormat="1" ht="12.75">
      <c r="D394" s="43"/>
      <c r="E394" s="43"/>
      <c r="F394" s="43"/>
      <c r="G394" s="43"/>
      <c r="H394" s="4"/>
    </row>
    <row r="395" spans="4:8" s="2" customFormat="1" ht="12.75">
      <c r="D395" s="43"/>
      <c r="E395" s="43"/>
      <c r="F395" s="43"/>
      <c r="G395" s="43"/>
      <c r="H395" s="4"/>
    </row>
    <row r="396" spans="4:8" s="2" customFormat="1" ht="12.75">
      <c r="D396" s="43"/>
      <c r="E396" s="43"/>
      <c r="F396" s="43"/>
      <c r="G396" s="43"/>
      <c r="H396" s="4"/>
    </row>
    <row r="397" spans="4:8" s="2" customFormat="1" ht="12.75">
      <c r="D397" s="43"/>
      <c r="E397" s="43"/>
      <c r="F397" s="43"/>
      <c r="G397" s="43"/>
      <c r="H397" s="4"/>
    </row>
    <row r="398" spans="4:8" s="2" customFormat="1" ht="12.75">
      <c r="D398" s="43"/>
      <c r="E398" s="43"/>
      <c r="F398" s="43"/>
      <c r="G398" s="43"/>
      <c r="H398" s="4"/>
    </row>
    <row r="399" spans="4:8" s="2" customFormat="1" ht="12.75">
      <c r="D399" s="43"/>
      <c r="E399" s="43"/>
      <c r="F399" s="43"/>
      <c r="G399" s="43"/>
      <c r="H399" s="4"/>
    </row>
    <row r="400" spans="4:8" s="2" customFormat="1" ht="12.75">
      <c r="D400" s="43"/>
      <c r="E400" s="43"/>
      <c r="F400" s="43"/>
      <c r="G400" s="43"/>
      <c r="H400" s="4"/>
    </row>
    <row r="401" spans="4:8" s="2" customFormat="1" ht="12.75">
      <c r="D401" s="43"/>
      <c r="E401" s="43"/>
      <c r="F401" s="43"/>
      <c r="G401" s="43"/>
      <c r="H401" s="4"/>
    </row>
    <row r="402" spans="4:8" s="2" customFormat="1" ht="12.75">
      <c r="D402" s="43"/>
      <c r="E402" s="43"/>
      <c r="F402" s="43"/>
      <c r="G402" s="43"/>
      <c r="H402" s="4"/>
    </row>
    <row r="403" spans="4:8" s="2" customFormat="1" ht="12.75">
      <c r="D403" s="43"/>
      <c r="E403" s="43"/>
      <c r="F403" s="43"/>
      <c r="G403" s="43"/>
      <c r="H403" s="4"/>
    </row>
    <row r="404" spans="4:8" s="2" customFormat="1" ht="12.75">
      <c r="D404" s="43"/>
      <c r="E404" s="43"/>
      <c r="F404" s="43"/>
      <c r="G404" s="43"/>
      <c r="H404" s="4"/>
    </row>
    <row r="405" spans="4:8" s="2" customFormat="1" ht="12.75">
      <c r="D405" s="43"/>
      <c r="E405" s="43"/>
      <c r="F405" s="43"/>
      <c r="G405" s="43"/>
      <c r="H405" s="4"/>
    </row>
    <row r="406" spans="4:8" s="2" customFormat="1" ht="12.75">
      <c r="D406" s="43"/>
      <c r="E406" s="43"/>
      <c r="F406" s="43"/>
      <c r="G406" s="43"/>
      <c r="H406" s="4"/>
    </row>
    <row r="407" spans="4:8" s="2" customFormat="1" ht="12.75">
      <c r="D407" s="43"/>
      <c r="E407" s="43"/>
      <c r="F407" s="43"/>
      <c r="G407" s="43"/>
      <c r="H407" s="4"/>
    </row>
    <row r="408" spans="4:8" s="2" customFormat="1" ht="12.75">
      <c r="D408" s="43"/>
      <c r="E408" s="43"/>
      <c r="F408" s="43"/>
      <c r="G408" s="43"/>
      <c r="H408" s="4"/>
    </row>
    <row r="409" spans="4:8" s="2" customFormat="1" ht="12.75">
      <c r="D409" s="43"/>
      <c r="E409" s="43"/>
      <c r="F409" s="43"/>
      <c r="G409" s="43"/>
      <c r="H409" s="4"/>
    </row>
    <row r="410" spans="4:8" s="2" customFormat="1" ht="12.75">
      <c r="D410" s="43"/>
      <c r="E410" s="43"/>
      <c r="F410" s="43"/>
      <c r="G410" s="43"/>
      <c r="H410" s="4"/>
    </row>
    <row r="411" spans="4:8" s="2" customFormat="1" ht="12.75">
      <c r="D411" s="43"/>
      <c r="E411" s="43"/>
      <c r="F411" s="43"/>
      <c r="G411" s="43"/>
      <c r="H411" s="4"/>
    </row>
    <row r="412" spans="4:8" s="2" customFormat="1" ht="12.75">
      <c r="D412" s="43"/>
      <c r="E412" s="43"/>
      <c r="F412" s="43"/>
      <c r="G412" s="43"/>
      <c r="H412" s="4"/>
    </row>
    <row r="413" spans="4:8" s="2" customFormat="1" ht="12.75">
      <c r="D413" s="43"/>
      <c r="E413" s="43"/>
      <c r="F413" s="43"/>
      <c r="G413" s="43"/>
      <c r="H413" s="4"/>
    </row>
    <row r="414" spans="4:8" s="2" customFormat="1" ht="12.75">
      <c r="D414" s="43"/>
      <c r="E414" s="43"/>
      <c r="F414" s="43"/>
      <c r="G414" s="43"/>
      <c r="H414" s="4"/>
    </row>
    <row r="415" spans="4:8" s="2" customFormat="1" ht="12.75">
      <c r="D415" s="43"/>
      <c r="E415" s="43"/>
      <c r="F415" s="43"/>
      <c r="G415" s="43"/>
      <c r="H415" s="4"/>
    </row>
    <row r="416" spans="4:8" s="2" customFormat="1" ht="12.75">
      <c r="D416" s="43"/>
      <c r="E416" s="43"/>
      <c r="F416" s="43"/>
      <c r="G416" s="43"/>
      <c r="H416" s="4"/>
    </row>
    <row r="417" spans="4:8" s="2" customFormat="1" ht="12.75">
      <c r="D417" s="43"/>
      <c r="E417" s="43"/>
      <c r="F417" s="43"/>
      <c r="G417" s="43"/>
      <c r="H417" s="4"/>
    </row>
    <row r="418" spans="4:8" s="2" customFormat="1" ht="12.75">
      <c r="D418" s="43"/>
      <c r="E418" s="43"/>
      <c r="F418" s="43"/>
      <c r="G418" s="43"/>
      <c r="H418" s="4"/>
    </row>
    <row r="419" spans="4:8" s="2" customFormat="1" ht="12.75">
      <c r="D419" s="43"/>
      <c r="E419" s="43"/>
      <c r="F419" s="43"/>
      <c r="G419" s="43"/>
      <c r="H419" s="4"/>
    </row>
    <row r="420" spans="4:8" s="2" customFormat="1" ht="12.75">
      <c r="D420" s="43"/>
      <c r="E420" s="43"/>
      <c r="F420" s="43"/>
      <c r="G420" s="43"/>
      <c r="H420" s="4"/>
    </row>
    <row r="421" spans="4:8" s="2" customFormat="1" ht="12.75">
      <c r="D421" s="43"/>
      <c r="E421" s="43"/>
      <c r="F421" s="43"/>
      <c r="G421" s="43"/>
      <c r="H421" s="4"/>
    </row>
    <row r="422" spans="4:8" s="2" customFormat="1" ht="12.75">
      <c r="D422" s="43"/>
      <c r="E422" s="43"/>
      <c r="F422" s="43"/>
      <c r="G422" s="43"/>
      <c r="H422" s="4"/>
    </row>
    <row r="423" spans="4:8" s="2" customFormat="1" ht="12.75">
      <c r="D423" s="43"/>
      <c r="E423" s="43"/>
      <c r="F423" s="43"/>
      <c r="G423" s="43"/>
      <c r="H423" s="4"/>
    </row>
    <row r="424" spans="4:8" s="2" customFormat="1" ht="12.75">
      <c r="D424" s="43"/>
      <c r="E424" s="43"/>
      <c r="F424" s="43"/>
      <c r="G424" s="43"/>
      <c r="H424" s="4"/>
    </row>
    <row r="425" spans="4:8" s="2" customFormat="1" ht="12.75">
      <c r="D425" s="43"/>
      <c r="E425" s="43"/>
      <c r="F425" s="43"/>
      <c r="G425" s="43"/>
      <c r="H425" s="4"/>
    </row>
    <row r="426" spans="4:8" s="2" customFormat="1" ht="12.75">
      <c r="D426" s="43"/>
      <c r="E426" s="43"/>
      <c r="F426" s="43"/>
      <c r="G426" s="43"/>
      <c r="H426" s="4"/>
    </row>
    <row r="427" spans="4:8" s="2" customFormat="1" ht="12.75">
      <c r="D427" s="43"/>
      <c r="E427" s="43"/>
      <c r="F427" s="43"/>
      <c r="G427" s="43"/>
      <c r="H427" s="4"/>
    </row>
    <row r="428" spans="4:8" s="2" customFormat="1" ht="12.75">
      <c r="D428" s="43"/>
      <c r="E428" s="43"/>
      <c r="F428" s="43"/>
      <c r="G428" s="43"/>
      <c r="H428" s="4"/>
    </row>
    <row r="429" spans="4:8" s="2" customFormat="1" ht="12.75">
      <c r="D429" s="43"/>
      <c r="E429" s="43"/>
      <c r="F429" s="43"/>
      <c r="G429" s="43"/>
      <c r="H429" s="4"/>
    </row>
    <row r="430" spans="4:8" s="2" customFormat="1" ht="12.75">
      <c r="D430" s="43"/>
      <c r="E430" s="43"/>
      <c r="F430" s="43"/>
      <c r="G430" s="43"/>
      <c r="H430" s="4"/>
    </row>
    <row r="431" spans="4:8" s="2" customFormat="1" ht="12.75">
      <c r="D431" s="43"/>
      <c r="E431" s="43"/>
      <c r="F431" s="43"/>
      <c r="G431" s="43"/>
      <c r="H431" s="4"/>
    </row>
    <row r="432" spans="4:8" s="2" customFormat="1" ht="12.75">
      <c r="D432" s="43"/>
      <c r="E432" s="43"/>
      <c r="F432" s="43"/>
      <c r="G432" s="43"/>
      <c r="H432" s="4"/>
    </row>
    <row r="433" spans="4:8" s="2" customFormat="1" ht="12.75">
      <c r="D433" s="43"/>
      <c r="E433" s="43"/>
      <c r="F433" s="43"/>
      <c r="G433" s="43"/>
      <c r="H433" s="4"/>
    </row>
    <row r="434" spans="4:8" s="2" customFormat="1" ht="12.75">
      <c r="D434" s="43"/>
      <c r="E434" s="43"/>
      <c r="F434" s="43"/>
      <c r="G434" s="43"/>
      <c r="H434" s="4"/>
    </row>
    <row r="435" spans="4:8" s="2" customFormat="1" ht="12.75">
      <c r="D435" s="43"/>
      <c r="E435" s="43"/>
      <c r="F435" s="43"/>
      <c r="G435" s="43"/>
      <c r="H435" s="4"/>
    </row>
    <row r="436" spans="4:8" s="2" customFormat="1" ht="12.75">
      <c r="D436" s="43"/>
      <c r="E436" s="43"/>
      <c r="F436" s="43"/>
      <c r="G436" s="43"/>
      <c r="H436" s="4"/>
    </row>
    <row r="437" spans="4:8" s="2" customFormat="1" ht="12.75">
      <c r="D437" s="43"/>
      <c r="E437" s="43"/>
      <c r="F437" s="43"/>
      <c r="G437" s="43"/>
      <c r="H437" s="4"/>
    </row>
    <row r="438" spans="4:8" s="2" customFormat="1" ht="12.75">
      <c r="D438" s="43"/>
      <c r="E438" s="43"/>
      <c r="F438" s="43"/>
      <c r="G438" s="43"/>
      <c r="H438" s="4"/>
    </row>
    <row r="439" spans="4:8" s="2" customFormat="1" ht="12.75">
      <c r="D439" s="43"/>
      <c r="E439" s="43"/>
      <c r="F439" s="43"/>
      <c r="G439" s="43"/>
      <c r="H439" s="4"/>
    </row>
    <row r="440" spans="4:8" s="2" customFormat="1" ht="12.75">
      <c r="D440" s="43"/>
      <c r="E440" s="43"/>
      <c r="F440" s="43"/>
      <c r="G440" s="43"/>
      <c r="H440" s="4"/>
    </row>
    <row r="441" spans="4:8" s="2" customFormat="1" ht="12.75">
      <c r="D441" s="43"/>
      <c r="E441" s="43"/>
      <c r="F441" s="43"/>
      <c r="G441" s="43"/>
      <c r="H441" s="4"/>
    </row>
    <row r="442" spans="4:8" s="2" customFormat="1" ht="12.75">
      <c r="D442" s="43"/>
      <c r="E442" s="43"/>
      <c r="F442" s="43"/>
      <c r="G442" s="43"/>
      <c r="H442" s="4"/>
    </row>
    <row r="443" spans="4:8" s="2" customFormat="1" ht="12.75">
      <c r="D443" s="43"/>
      <c r="E443" s="43"/>
      <c r="F443" s="43"/>
      <c r="G443" s="43"/>
      <c r="H443" s="4"/>
    </row>
    <row r="444" spans="4:8" s="2" customFormat="1" ht="12.75">
      <c r="D444" s="43"/>
      <c r="E444" s="43"/>
      <c r="F444" s="43"/>
      <c r="G444" s="43"/>
      <c r="H444" s="4"/>
    </row>
    <row r="445" spans="4:8" s="2" customFormat="1" ht="12.75">
      <c r="D445" s="43"/>
      <c r="E445" s="43"/>
      <c r="F445" s="43"/>
      <c r="G445" s="43"/>
      <c r="H445" s="4"/>
    </row>
    <row r="446" spans="4:8" s="2" customFormat="1" ht="12.75">
      <c r="D446" s="43"/>
      <c r="E446" s="43"/>
      <c r="F446" s="43"/>
      <c r="G446" s="43"/>
      <c r="H446" s="4"/>
    </row>
    <row r="447" spans="4:8" s="2" customFormat="1" ht="12.75">
      <c r="D447" s="43"/>
      <c r="E447" s="43"/>
      <c r="F447" s="43"/>
      <c r="G447" s="43"/>
      <c r="H447" s="4"/>
    </row>
    <row r="448" spans="4:8" s="2" customFormat="1" ht="12.75">
      <c r="D448" s="43"/>
      <c r="E448" s="43"/>
      <c r="F448" s="43"/>
      <c r="G448" s="43"/>
      <c r="H448" s="4"/>
    </row>
    <row r="449" spans="4:8" s="2" customFormat="1" ht="12.75">
      <c r="D449" s="43"/>
      <c r="E449" s="43"/>
      <c r="F449" s="43"/>
      <c r="G449" s="43"/>
      <c r="H449" s="4"/>
    </row>
    <row r="450" spans="4:8" s="2" customFormat="1" ht="12.75">
      <c r="D450" s="43"/>
      <c r="E450" s="43"/>
      <c r="F450" s="43"/>
      <c r="G450" s="43"/>
      <c r="H450" s="4"/>
    </row>
    <row r="451" spans="4:8" s="2" customFormat="1" ht="12.75">
      <c r="D451" s="43"/>
      <c r="E451" s="43"/>
      <c r="F451" s="43"/>
      <c r="G451" s="43"/>
      <c r="H451" s="4"/>
    </row>
    <row r="452" spans="4:8" s="2" customFormat="1" ht="12.75">
      <c r="D452" s="43"/>
      <c r="E452" s="43"/>
      <c r="F452" s="43"/>
      <c r="G452" s="43"/>
      <c r="H452" s="4"/>
    </row>
    <row r="453" spans="4:8" s="2" customFormat="1" ht="12.75">
      <c r="D453" s="43"/>
      <c r="E453" s="43"/>
      <c r="F453" s="43"/>
      <c r="G453" s="43"/>
      <c r="H453" s="4"/>
    </row>
    <row r="454" spans="4:8" s="2" customFormat="1" ht="12.75">
      <c r="D454" s="43"/>
      <c r="E454" s="43"/>
      <c r="F454" s="43"/>
      <c r="G454" s="43"/>
      <c r="H454" s="4"/>
    </row>
    <row r="455" spans="4:8" s="2" customFormat="1" ht="12.75">
      <c r="D455" s="43"/>
      <c r="E455" s="43"/>
      <c r="F455" s="43"/>
      <c r="G455" s="43"/>
      <c r="H455" s="4"/>
    </row>
    <row r="456" spans="4:8" s="2" customFormat="1" ht="12.75">
      <c r="D456" s="43"/>
      <c r="E456" s="43"/>
      <c r="F456" s="43"/>
      <c r="G456" s="43"/>
      <c r="H456" s="4"/>
    </row>
    <row r="457" spans="4:8" s="2" customFormat="1" ht="12.75">
      <c r="D457" s="43"/>
      <c r="E457" s="43"/>
      <c r="F457" s="43"/>
      <c r="G457" s="43"/>
      <c r="H457" s="4"/>
    </row>
    <row r="458" spans="4:8" s="2" customFormat="1" ht="12.75">
      <c r="D458" s="43"/>
      <c r="E458" s="43"/>
      <c r="F458" s="43"/>
      <c r="G458" s="43"/>
      <c r="H458" s="4"/>
    </row>
    <row r="459" spans="4:8" s="2" customFormat="1" ht="12.75">
      <c r="D459" s="43"/>
      <c r="E459" s="43"/>
      <c r="F459" s="43"/>
      <c r="G459" s="43"/>
      <c r="H459" s="4"/>
    </row>
    <row r="460" spans="4:8" s="2" customFormat="1" ht="12.75">
      <c r="D460" s="43"/>
      <c r="E460" s="43"/>
      <c r="F460" s="43"/>
      <c r="G460" s="43"/>
      <c r="H460" s="4"/>
    </row>
    <row r="461" spans="4:8" s="2" customFormat="1" ht="12.75">
      <c r="D461" s="43"/>
      <c r="E461" s="43"/>
      <c r="F461" s="43"/>
      <c r="G461" s="43"/>
      <c r="H461" s="4"/>
    </row>
    <row r="462" spans="4:8" s="2" customFormat="1" ht="12.75">
      <c r="D462" s="43"/>
      <c r="E462" s="43"/>
      <c r="F462" s="43"/>
      <c r="G462" s="43"/>
      <c r="H462" s="4"/>
    </row>
    <row r="463" spans="4:8" s="2" customFormat="1" ht="12.75">
      <c r="D463" s="43"/>
      <c r="E463" s="43"/>
      <c r="F463" s="43"/>
      <c r="G463" s="43"/>
      <c r="H463" s="4"/>
    </row>
    <row r="464" spans="4:8" s="2" customFormat="1" ht="12.75">
      <c r="D464" s="43"/>
      <c r="E464" s="43"/>
      <c r="F464" s="43"/>
      <c r="G464" s="43"/>
      <c r="H464" s="4"/>
    </row>
    <row r="465" spans="4:8" s="2" customFormat="1" ht="12.75">
      <c r="D465" s="43"/>
      <c r="E465" s="43"/>
      <c r="F465" s="43"/>
      <c r="G465" s="43"/>
      <c r="H465" s="4"/>
    </row>
    <row r="466" spans="4:8" s="2" customFormat="1" ht="12.75">
      <c r="D466" s="43"/>
      <c r="E466" s="43"/>
      <c r="F466" s="43"/>
      <c r="G466" s="43"/>
      <c r="H466" s="4"/>
    </row>
    <row r="467" spans="4:8" s="2" customFormat="1" ht="12.75">
      <c r="D467" s="43"/>
      <c r="E467" s="43"/>
      <c r="F467" s="43"/>
      <c r="G467" s="43"/>
      <c r="H467" s="4"/>
    </row>
    <row r="468" spans="4:8" s="2" customFormat="1" ht="12.75">
      <c r="D468" s="43"/>
      <c r="E468" s="43"/>
      <c r="F468" s="43"/>
      <c r="G468" s="43"/>
      <c r="H468" s="4"/>
    </row>
    <row r="469" spans="4:8" s="2" customFormat="1" ht="12.75">
      <c r="D469" s="43"/>
      <c r="E469" s="43"/>
      <c r="F469" s="43"/>
      <c r="G469" s="43"/>
      <c r="H469" s="4"/>
    </row>
    <row r="470" spans="4:8" s="2" customFormat="1" ht="12.75">
      <c r="D470" s="43"/>
      <c r="E470" s="43"/>
      <c r="F470" s="43"/>
      <c r="G470" s="43"/>
      <c r="H470" s="4"/>
    </row>
    <row r="471" spans="4:8" s="2" customFormat="1" ht="12.75">
      <c r="D471" s="43"/>
      <c r="E471" s="43"/>
      <c r="F471" s="43"/>
      <c r="G471" s="43"/>
      <c r="H471" s="4"/>
    </row>
    <row r="472" spans="4:8" s="2" customFormat="1" ht="12.75">
      <c r="D472" s="43"/>
      <c r="E472" s="43"/>
      <c r="F472" s="43"/>
      <c r="G472" s="43"/>
      <c r="H472" s="4"/>
    </row>
    <row r="473" spans="4:8" s="2" customFormat="1" ht="12.75">
      <c r="D473" s="43"/>
      <c r="E473" s="43"/>
      <c r="F473" s="43"/>
      <c r="G473" s="43"/>
      <c r="H473" s="4"/>
    </row>
    <row r="474" spans="4:8" s="2" customFormat="1" ht="12.75">
      <c r="D474" s="43"/>
      <c r="E474" s="43"/>
      <c r="F474" s="43"/>
      <c r="G474" s="43"/>
      <c r="H474" s="4"/>
    </row>
    <row r="475" spans="4:8" s="2" customFormat="1" ht="12.75">
      <c r="D475" s="43"/>
      <c r="E475" s="43"/>
      <c r="F475" s="43"/>
      <c r="G475" s="43"/>
      <c r="H475" s="4"/>
    </row>
    <row r="476" spans="4:8" s="2" customFormat="1" ht="12.75">
      <c r="D476" s="43"/>
      <c r="E476" s="43"/>
      <c r="F476" s="43"/>
      <c r="G476" s="43"/>
      <c r="H476" s="4"/>
    </row>
    <row r="477" spans="4:8" s="2" customFormat="1" ht="12.75">
      <c r="D477" s="43"/>
      <c r="E477" s="43"/>
      <c r="F477" s="43"/>
      <c r="G477" s="43"/>
      <c r="H477" s="4"/>
    </row>
    <row r="478" spans="4:8" s="2" customFormat="1" ht="12.75">
      <c r="D478" s="43"/>
      <c r="E478" s="43"/>
      <c r="F478" s="43"/>
      <c r="G478" s="43"/>
      <c r="H478" s="4"/>
    </row>
    <row r="479" spans="4:8" s="2" customFormat="1" ht="12.75">
      <c r="D479" s="43"/>
      <c r="E479" s="43"/>
      <c r="F479" s="43"/>
      <c r="G479" s="43"/>
      <c r="H479" s="4"/>
    </row>
    <row r="480" spans="4:8" s="2" customFormat="1" ht="12.75">
      <c r="D480" s="43"/>
      <c r="E480" s="43"/>
      <c r="F480" s="43"/>
      <c r="G480" s="43"/>
      <c r="H480" s="4"/>
    </row>
    <row r="481" spans="4:8" s="2" customFormat="1" ht="12.75">
      <c r="D481" s="43"/>
      <c r="E481" s="43"/>
      <c r="F481" s="43"/>
      <c r="G481" s="43"/>
      <c r="H481" s="4"/>
    </row>
    <row r="482" spans="4:8" s="2" customFormat="1" ht="12.75">
      <c r="D482" s="43"/>
      <c r="E482" s="43"/>
      <c r="F482" s="43"/>
      <c r="G482" s="43"/>
      <c r="H482" s="4"/>
    </row>
    <row r="483" spans="4:8" s="2" customFormat="1" ht="12.75">
      <c r="D483" s="43"/>
      <c r="E483" s="43"/>
      <c r="F483" s="43"/>
      <c r="G483" s="43"/>
      <c r="H483" s="4"/>
    </row>
    <row r="484" spans="4:8" s="2" customFormat="1" ht="12.75">
      <c r="D484" s="43"/>
      <c r="E484" s="43"/>
      <c r="F484" s="43"/>
      <c r="G484" s="43"/>
      <c r="H484" s="4"/>
    </row>
    <row r="485" spans="4:8" s="2" customFormat="1" ht="12.75">
      <c r="D485" s="43"/>
      <c r="E485" s="43"/>
      <c r="F485" s="43"/>
      <c r="G485" s="43"/>
      <c r="H485" s="4"/>
    </row>
    <row r="486" spans="4:8" s="2" customFormat="1" ht="12.75">
      <c r="D486" s="43"/>
      <c r="E486" s="43"/>
      <c r="F486" s="43"/>
      <c r="G486" s="43"/>
      <c r="H486" s="4"/>
    </row>
    <row r="487" spans="4:8" s="2" customFormat="1" ht="12.75">
      <c r="D487" s="43"/>
      <c r="E487" s="43"/>
      <c r="F487" s="43"/>
      <c r="G487" s="43"/>
      <c r="H487" s="4"/>
    </row>
    <row r="488" spans="4:8" s="2" customFormat="1" ht="12.75">
      <c r="D488" s="43"/>
      <c r="E488" s="43"/>
      <c r="F488" s="43"/>
      <c r="G488" s="43"/>
      <c r="H488" s="4"/>
    </row>
    <row r="489" spans="4:8" s="2" customFormat="1" ht="12.75">
      <c r="D489" s="43"/>
      <c r="E489" s="43"/>
      <c r="F489" s="43"/>
      <c r="G489" s="43"/>
      <c r="H489" s="4"/>
    </row>
    <row r="490" spans="4:8" s="2" customFormat="1" ht="12.75">
      <c r="D490" s="43"/>
      <c r="E490" s="43"/>
      <c r="F490" s="43"/>
      <c r="G490" s="43"/>
      <c r="H490" s="4"/>
    </row>
    <row r="491" spans="4:8" s="2" customFormat="1" ht="12.75">
      <c r="D491" s="43"/>
      <c r="E491" s="43"/>
      <c r="F491" s="43"/>
      <c r="G491" s="43"/>
      <c r="H491" s="4"/>
    </row>
    <row r="492" spans="4:8" s="2" customFormat="1" ht="12.75">
      <c r="D492" s="43"/>
      <c r="E492" s="43"/>
      <c r="F492" s="43"/>
      <c r="G492" s="43"/>
      <c r="H492" s="4"/>
    </row>
    <row r="493" spans="4:8" s="2" customFormat="1" ht="12.75">
      <c r="D493" s="43"/>
      <c r="E493" s="43"/>
      <c r="F493" s="43"/>
      <c r="G493" s="43"/>
      <c r="H493" s="4"/>
    </row>
    <row r="494" spans="4:8" s="2" customFormat="1" ht="12.75">
      <c r="D494" s="43"/>
      <c r="E494" s="43"/>
      <c r="F494" s="43"/>
      <c r="G494" s="43"/>
      <c r="H494" s="4"/>
    </row>
    <row r="495" spans="4:8" s="2" customFormat="1" ht="12.75">
      <c r="D495" s="43"/>
      <c r="E495" s="43"/>
      <c r="F495" s="43"/>
      <c r="G495" s="43"/>
      <c r="H495" s="4"/>
    </row>
    <row r="496" spans="4:8" s="2" customFormat="1" ht="12.75">
      <c r="D496" s="43"/>
      <c r="E496" s="43"/>
      <c r="F496" s="43"/>
      <c r="G496" s="43"/>
      <c r="H496" s="4"/>
    </row>
    <row r="497" spans="4:8" s="2" customFormat="1" ht="12.75">
      <c r="D497" s="43"/>
      <c r="E497" s="43"/>
      <c r="F497" s="43"/>
      <c r="G497" s="43"/>
      <c r="H497" s="4"/>
    </row>
    <row r="498" spans="4:8" s="2" customFormat="1" ht="12.75">
      <c r="D498" s="43"/>
      <c r="E498" s="43"/>
      <c r="F498" s="43"/>
      <c r="G498" s="43"/>
      <c r="H498" s="4"/>
    </row>
    <row r="499" spans="4:8" s="2" customFormat="1" ht="12.75">
      <c r="D499" s="43"/>
      <c r="E499" s="43"/>
      <c r="F499" s="43"/>
      <c r="G499" s="43"/>
      <c r="H499" s="4"/>
    </row>
    <row r="500" spans="4:8" s="2" customFormat="1" ht="12.75">
      <c r="D500" s="43"/>
      <c r="E500" s="43"/>
      <c r="F500" s="43"/>
      <c r="G500" s="43"/>
      <c r="H500" s="4"/>
    </row>
    <row r="501" spans="4:8" s="2" customFormat="1" ht="12.75">
      <c r="D501" s="43"/>
      <c r="E501" s="43"/>
      <c r="F501" s="43"/>
      <c r="G501" s="43"/>
      <c r="H501" s="4"/>
    </row>
    <row r="502" spans="4:8" s="2" customFormat="1" ht="12.75">
      <c r="D502" s="43"/>
      <c r="E502" s="43"/>
      <c r="F502" s="43"/>
      <c r="G502" s="43"/>
      <c r="H502" s="4"/>
    </row>
    <row r="503" spans="4:8" s="2" customFormat="1" ht="12.75">
      <c r="D503" s="43"/>
      <c r="E503" s="43"/>
      <c r="F503" s="43"/>
      <c r="G503" s="43"/>
      <c r="H503" s="4"/>
    </row>
    <row r="504" spans="4:8" s="2" customFormat="1" ht="12.75">
      <c r="D504" s="43"/>
      <c r="E504" s="43"/>
      <c r="F504" s="43"/>
      <c r="G504" s="43"/>
      <c r="H504" s="4"/>
    </row>
    <row r="505" spans="4:8" s="2" customFormat="1" ht="12.75">
      <c r="D505" s="43"/>
      <c r="E505" s="43"/>
      <c r="F505" s="43"/>
      <c r="G505" s="43"/>
      <c r="H505" s="4"/>
    </row>
    <row r="506" spans="4:8" s="2" customFormat="1" ht="12.75">
      <c r="D506" s="43"/>
      <c r="E506" s="43"/>
      <c r="F506" s="43"/>
      <c r="G506" s="43"/>
      <c r="H506" s="4"/>
    </row>
    <row r="507" spans="4:8" s="2" customFormat="1" ht="12.75">
      <c r="D507" s="43"/>
      <c r="E507" s="43"/>
      <c r="F507" s="43"/>
      <c r="G507" s="43"/>
      <c r="H507" s="4"/>
    </row>
    <row r="508" spans="4:8" s="2" customFormat="1" ht="12.75">
      <c r="D508" s="43"/>
      <c r="E508" s="43"/>
      <c r="F508" s="43"/>
      <c r="G508" s="43"/>
      <c r="H508" s="4"/>
    </row>
    <row r="509" spans="4:8" s="2" customFormat="1" ht="12.75">
      <c r="D509" s="43"/>
      <c r="E509" s="43"/>
      <c r="F509" s="43"/>
      <c r="G509" s="43"/>
      <c r="H509" s="4"/>
    </row>
    <row r="510" spans="4:8" s="2" customFormat="1" ht="12.75">
      <c r="D510" s="43"/>
      <c r="E510" s="43"/>
      <c r="F510" s="43"/>
      <c r="G510" s="43"/>
      <c r="H510" s="4"/>
    </row>
    <row r="511" spans="4:8" s="2" customFormat="1" ht="12.75">
      <c r="D511" s="43"/>
      <c r="E511" s="43"/>
      <c r="F511" s="43"/>
      <c r="G511" s="43"/>
      <c r="H511" s="4"/>
    </row>
    <row r="512" spans="4:8" s="2" customFormat="1" ht="12.75">
      <c r="D512" s="43"/>
      <c r="E512" s="43"/>
      <c r="F512" s="43"/>
      <c r="G512" s="43"/>
      <c r="H512" s="4"/>
    </row>
    <row r="513" spans="4:8" s="2" customFormat="1" ht="12.75">
      <c r="D513" s="43"/>
      <c r="E513" s="43"/>
      <c r="F513" s="43"/>
      <c r="G513" s="43"/>
      <c r="H513" s="4"/>
    </row>
    <row r="514" spans="4:8" s="2" customFormat="1" ht="12.75">
      <c r="D514" s="43"/>
      <c r="E514" s="43"/>
      <c r="F514" s="43"/>
      <c r="G514" s="43"/>
      <c r="H514" s="4"/>
    </row>
    <row r="515" spans="4:8" s="2" customFormat="1" ht="12.75">
      <c r="D515" s="43"/>
      <c r="E515" s="43"/>
      <c r="F515" s="43"/>
      <c r="G515" s="43"/>
      <c r="H515" s="4"/>
    </row>
    <row r="516" spans="4:8" s="2" customFormat="1" ht="12.75">
      <c r="D516" s="43"/>
      <c r="E516" s="43"/>
      <c r="F516" s="43"/>
      <c r="G516" s="43"/>
      <c r="H516" s="4"/>
    </row>
    <row r="517" spans="4:8" s="2" customFormat="1" ht="12.75">
      <c r="D517" s="43"/>
      <c r="E517" s="43"/>
      <c r="F517" s="43"/>
      <c r="G517" s="43"/>
      <c r="H517" s="4"/>
    </row>
    <row r="518" spans="4:8" s="2" customFormat="1" ht="12.75">
      <c r="D518" s="43"/>
      <c r="E518" s="43"/>
      <c r="F518" s="43"/>
      <c r="G518" s="43"/>
      <c r="H518" s="4"/>
    </row>
    <row r="519" spans="4:8" s="2" customFormat="1" ht="12.75">
      <c r="D519" s="43"/>
      <c r="E519" s="43"/>
      <c r="F519" s="43"/>
      <c r="G519" s="43"/>
      <c r="H519" s="4"/>
    </row>
    <row r="520" spans="4:8" s="2" customFormat="1" ht="12.75">
      <c r="D520" s="43"/>
      <c r="E520" s="43"/>
      <c r="F520" s="43"/>
      <c r="G520" s="43"/>
      <c r="H520" s="4"/>
    </row>
    <row r="521" spans="4:8" s="2" customFormat="1" ht="12.75">
      <c r="D521" s="43"/>
      <c r="E521" s="43"/>
      <c r="F521" s="43"/>
      <c r="G521" s="43"/>
      <c r="H521" s="4"/>
    </row>
    <row r="522" spans="4:8" s="2" customFormat="1" ht="12.75">
      <c r="D522" s="43"/>
      <c r="E522" s="43"/>
      <c r="F522" s="43"/>
      <c r="G522" s="43"/>
      <c r="H522" s="4"/>
    </row>
    <row r="523" spans="4:8" s="2" customFormat="1" ht="12.75">
      <c r="D523" s="43"/>
      <c r="E523" s="43"/>
      <c r="F523" s="43"/>
      <c r="G523" s="43"/>
      <c r="H523" s="4"/>
    </row>
    <row r="524" spans="4:8" s="2" customFormat="1" ht="12.75">
      <c r="D524" s="43"/>
      <c r="E524" s="43"/>
      <c r="F524" s="43"/>
      <c r="G524" s="43"/>
      <c r="H524" s="4"/>
    </row>
    <row r="525" spans="4:8" s="2" customFormat="1" ht="12.75">
      <c r="D525" s="43"/>
      <c r="E525" s="43"/>
      <c r="F525" s="43"/>
      <c r="G525" s="43"/>
      <c r="H525" s="4"/>
    </row>
    <row r="526" spans="4:8" s="2" customFormat="1" ht="12.75">
      <c r="D526" s="43"/>
      <c r="E526" s="43"/>
      <c r="F526" s="43"/>
      <c r="G526" s="43"/>
      <c r="H526" s="4"/>
    </row>
    <row r="527" spans="4:8" s="2" customFormat="1" ht="12.75">
      <c r="D527" s="43"/>
      <c r="E527" s="43"/>
      <c r="F527" s="43"/>
      <c r="G527" s="43"/>
      <c r="H527" s="4"/>
    </row>
    <row r="528" spans="4:8" s="2" customFormat="1" ht="12.75">
      <c r="D528" s="43"/>
      <c r="E528" s="43"/>
      <c r="F528" s="43"/>
      <c r="G528" s="43"/>
      <c r="H528" s="4"/>
    </row>
    <row r="529" spans="4:8" s="2" customFormat="1" ht="12.75">
      <c r="D529" s="43"/>
      <c r="E529" s="43"/>
      <c r="F529" s="43"/>
      <c r="G529" s="43"/>
      <c r="H529" s="4"/>
    </row>
    <row r="530" spans="4:8" s="2" customFormat="1" ht="12.75">
      <c r="D530" s="43"/>
      <c r="E530" s="43"/>
      <c r="F530" s="43"/>
      <c r="G530" s="43"/>
      <c r="H530" s="4"/>
    </row>
    <row r="531" spans="4:8" s="2" customFormat="1" ht="12.75">
      <c r="D531" s="43"/>
      <c r="E531" s="43"/>
      <c r="F531" s="43"/>
      <c r="G531" s="43"/>
      <c r="H531" s="4"/>
    </row>
    <row r="532" spans="4:8" s="2" customFormat="1" ht="12.75">
      <c r="D532" s="43"/>
      <c r="E532" s="43"/>
      <c r="F532" s="43"/>
      <c r="G532" s="43"/>
      <c r="H532" s="4"/>
    </row>
    <row r="533" spans="4:8" s="2" customFormat="1" ht="12.75">
      <c r="D533" s="43"/>
      <c r="E533" s="43"/>
      <c r="F533" s="43"/>
      <c r="G533" s="43"/>
      <c r="H533" s="4"/>
    </row>
    <row r="534" spans="2:8" s="2" customFormat="1" ht="12.75">
      <c r="B534"/>
      <c r="C534"/>
      <c r="D534" s="56"/>
      <c r="E534" s="56"/>
      <c r="F534" s="43"/>
      <c r="G534" s="43"/>
      <c r="H534" s="4"/>
    </row>
    <row r="535" spans="2:8" s="2" customFormat="1" ht="12.75">
      <c r="B535"/>
      <c r="C535"/>
      <c r="D535" s="56"/>
      <c r="E535" s="56"/>
      <c r="F535" s="43"/>
      <c r="G535" s="43"/>
      <c r="H535" s="4"/>
    </row>
    <row r="536" spans="2:8" s="2" customFormat="1" ht="12.75">
      <c r="B536"/>
      <c r="C536"/>
      <c r="D536" s="56"/>
      <c r="E536" s="56"/>
      <c r="F536" s="43"/>
      <c r="G536" s="43"/>
      <c r="H536" s="4"/>
    </row>
    <row r="537" spans="2:8" s="2" customFormat="1" ht="12.75">
      <c r="B537"/>
      <c r="C537"/>
      <c r="D537" s="56"/>
      <c r="E537" s="56"/>
      <c r="F537" s="56"/>
      <c r="G537" s="43"/>
      <c r="H537" s="4"/>
    </row>
    <row r="538" spans="2:8" s="2" customFormat="1" ht="12.75">
      <c r="B538"/>
      <c r="C538"/>
      <c r="D538" s="56"/>
      <c r="E538" s="56"/>
      <c r="F538" s="56"/>
      <c r="G538" s="43"/>
      <c r="H538" s="4"/>
    </row>
    <row r="539" spans="2:8" s="2" customFormat="1" ht="12.75">
      <c r="B539"/>
      <c r="C539"/>
      <c r="D539" s="56"/>
      <c r="E539" s="56"/>
      <c r="F539" s="56"/>
      <c r="G539" s="43"/>
      <c r="H539" s="4"/>
    </row>
    <row r="540" spans="2:8" s="2" customFormat="1" ht="12.75">
      <c r="B540"/>
      <c r="C540"/>
      <c r="D540" s="56"/>
      <c r="E540" s="56"/>
      <c r="F540" s="56"/>
      <c r="G540" s="43"/>
      <c r="H540" s="4"/>
    </row>
    <row r="541" spans="2:8" s="2" customFormat="1" ht="12.75">
      <c r="B541"/>
      <c r="C541"/>
      <c r="D541" s="56"/>
      <c r="E541" s="56"/>
      <c r="F541" s="56"/>
      <c r="G541" s="43"/>
      <c r="H541" s="4"/>
    </row>
    <row r="542" spans="2:8" s="2" customFormat="1" ht="12.75">
      <c r="B542"/>
      <c r="C542"/>
      <c r="D542" s="56"/>
      <c r="E542" s="56"/>
      <c r="F542" s="56"/>
      <c r="G542" s="43"/>
      <c r="H542" s="4"/>
    </row>
    <row r="543" spans="2:8" s="2" customFormat="1" ht="12.75">
      <c r="B543"/>
      <c r="C543"/>
      <c r="D543" s="56"/>
      <c r="E543" s="56"/>
      <c r="F543" s="56"/>
      <c r="G543" s="43"/>
      <c r="H543" s="4"/>
    </row>
  </sheetData>
  <mergeCells count="2">
    <mergeCell ref="C7:F7"/>
    <mergeCell ref="I7:L7"/>
  </mergeCells>
  <printOptions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O33"/>
  <sheetViews>
    <sheetView tabSelected="1" workbookViewId="0" topLeftCell="A1">
      <selection activeCell="A1" sqref="A1:D1"/>
    </sheetView>
  </sheetViews>
  <sheetFormatPr defaultColWidth="9.33203125" defaultRowHeight="19.5" customHeight="1"/>
  <cols>
    <col min="1" max="1" width="17.83203125" style="2" customWidth="1"/>
    <col min="2" max="2" width="9.33203125" style="2" customWidth="1"/>
    <col min="3" max="3" width="11" style="2" customWidth="1"/>
    <col min="4" max="4" width="9.33203125" style="43" customWidth="1"/>
    <col min="5" max="5" width="15.5" style="43" bestFit="1" customWidth="1"/>
    <col min="6" max="6" width="4.83203125" style="43" customWidth="1"/>
    <col min="7" max="7" width="15.5" style="43" bestFit="1" customWidth="1"/>
    <col min="8" max="8" width="4.16015625" style="2" customWidth="1"/>
    <col min="9" max="9" width="9.33203125" style="2" customWidth="1"/>
    <col min="10" max="10" width="10.16015625" style="2" customWidth="1"/>
    <col min="11" max="20" width="9.33203125" style="2" customWidth="1"/>
    <col min="21" max="21" width="9.16015625" style="2" customWidth="1"/>
    <col min="22" max="22" width="11.16015625" style="2" customWidth="1"/>
    <col min="23" max="24" width="9.33203125" style="2" customWidth="1"/>
    <col min="25" max="25" width="8" style="2" customWidth="1"/>
    <col min="26" max="16384" width="9.33203125" style="2" customWidth="1"/>
  </cols>
  <sheetData>
    <row r="1" spans="1:11" ht="19.5" customHeight="1">
      <c r="A1" s="47" t="s">
        <v>52</v>
      </c>
      <c r="B1" s="47"/>
      <c r="C1" s="47"/>
      <c r="D1" s="86"/>
      <c r="E1" s="86"/>
      <c r="F1" s="86"/>
      <c r="G1" s="86"/>
      <c r="H1" s="47"/>
      <c r="I1" s="47"/>
      <c r="J1" s="47"/>
      <c r="K1" s="47"/>
    </row>
    <row r="2" spans="1:11" ht="19.5" customHeight="1">
      <c r="A2" s="47" t="s">
        <v>50</v>
      </c>
      <c r="B2" s="47"/>
      <c r="C2" s="47"/>
      <c r="D2" s="86"/>
      <c r="E2" s="86"/>
      <c r="F2" s="86"/>
      <c r="G2" s="86"/>
      <c r="H2" s="47"/>
      <c r="I2" s="47"/>
      <c r="J2" s="47"/>
      <c r="K2" s="47"/>
    </row>
    <row r="3" spans="1:11" ht="19.5" customHeight="1">
      <c r="A3" s="223"/>
      <c r="B3" s="47"/>
      <c r="C3" s="47"/>
      <c r="D3" s="86"/>
      <c r="E3" s="86"/>
      <c r="F3" s="86"/>
      <c r="G3" s="86"/>
      <c r="H3" s="47"/>
      <c r="I3" s="47"/>
      <c r="J3" s="47"/>
      <c r="K3" s="47"/>
    </row>
    <row r="4" spans="1:11" ht="19.5" customHeight="1">
      <c r="A4" s="47"/>
      <c r="B4" s="47"/>
      <c r="C4" s="47"/>
      <c r="D4" s="86"/>
      <c r="E4" s="86"/>
      <c r="F4" s="86"/>
      <c r="G4" s="86"/>
      <c r="H4" s="47"/>
      <c r="I4" s="47"/>
      <c r="J4" s="47"/>
      <c r="K4" s="47"/>
    </row>
    <row r="5" spans="1:11" ht="19.5" customHeight="1">
      <c r="A5" s="47"/>
      <c r="B5" s="47"/>
      <c r="C5" s="47"/>
      <c r="D5" s="86"/>
      <c r="E5" s="86"/>
      <c r="F5" s="86"/>
      <c r="G5" s="86"/>
      <c r="H5" s="47"/>
      <c r="I5" s="47"/>
      <c r="J5" s="47"/>
      <c r="K5" s="47"/>
    </row>
    <row r="6" spans="1:11" ht="51" customHeight="1">
      <c r="A6" s="47"/>
      <c r="B6" s="47"/>
      <c r="C6" s="47"/>
      <c r="D6" s="86"/>
      <c r="E6" s="86"/>
      <c r="F6" s="86"/>
      <c r="G6" s="86"/>
      <c r="H6" s="47"/>
      <c r="I6" s="47"/>
      <c r="J6" s="47"/>
      <c r="K6" s="47"/>
    </row>
    <row r="7" spans="1:11" ht="19.5" customHeight="1">
      <c r="A7" s="47"/>
      <c r="B7" s="47"/>
      <c r="C7" s="47"/>
      <c r="D7" s="86"/>
      <c r="E7" s="86"/>
      <c r="F7" s="86"/>
      <c r="G7" s="86"/>
      <c r="H7" s="47"/>
      <c r="I7" s="47"/>
      <c r="J7" s="47"/>
      <c r="K7" s="47"/>
    </row>
    <row r="8" spans="1:11" ht="19.5" customHeight="1">
      <c r="A8" s="1304" t="s">
        <v>200</v>
      </c>
      <c r="B8" s="1304"/>
      <c r="C8" s="1304"/>
      <c r="D8" s="1304"/>
      <c r="E8" s="1304"/>
      <c r="F8" s="1304"/>
      <c r="G8" s="1304"/>
      <c r="H8" s="1304"/>
      <c r="I8" s="1304"/>
      <c r="J8" s="1304"/>
      <c r="K8" s="49"/>
    </row>
    <row r="9" spans="1:249" ht="19.5" customHeight="1">
      <c r="A9" s="1304" t="s">
        <v>299</v>
      </c>
      <c r="B9" s="1304"/>
      <c r="C9" s="1304"/>
      <c r="D9" s="1304"/>
      <c r="E9" s="1304"/>
      <c r="F9" s="1304"/>
      <c r="G9" s="1304"/>
      <c r="H9" s="1304"/>
      <c r="I9" s="1304"/>
      <c r="J9" s="1304"/>
      <c r="K9" s="49"/>
      <c r="L9" s="1302"/>
      <c r="M9" s="1302"/>
      <c r="N9" s="1302"/>
      <c r="O9" s="1302"/>
      <c r="P9" s="1302"/>
      <c r="Q9" s="1302"/>
      <c r="R9" s="1302"/>
      <c r="S9" s="1302"/>
      <c r="T9" s="1302"/>
      <c r="U9" s="1302"/>
      <c r="V9" s="1302"/>
      <c r="W9" s="1302"/>
      <c r="X9" s="1302"/>
      <c r="Y9" s="1302"/>
      <c r="Z9" s="1302"/>
      <c r="AA9" s="1302"/>
      <c r="AB9" s="1302"/>
      <c r="AC9" s="1302"/>
      <c r="AD9" s="1302"/>
      <c r="AE9" s="1302"/>
      <c r="AF9" s="1302"/>
      <c r="AG9" s="1302"/>
      <c r="AH9" s="1302"/>
      <c r="AI9" s="1302"/>
      <c r="AJ9" s="1302"/>
      <c r="AK9" s="1302"/>
      <c r="AL9" s="1302"/>
      <c r="AM9" s="1302"/>
      <c r="AN9" s="1302"/>
      <c r="AO9" s="1302"/>
      <c r="AP9" s="1302"/>
      <c r="AQ9" s="1302"/>
      <c r="AR9" s="1302"/>
      <c r="AS9" s="1302"/>
      <c r="AT9" s="1302"/>
      <c r="AU9" s="1302"/>
      <c r="AV9" s="1302"/>
      <c r="AW9" s="1302"/>
      <c r="AX9" s="1302"/>
      <c r="AY9" s="1302"/>
      <c r="AZ9" s="1302"/>
      <c r="BA9" s="1302"/>
      <c r="BB9" s="1302"/>
      <c r="BC9" s="1302"/>
      <c r="BD9" s="1302"/>
      <c r="BE9" s="1302"/>
      <c r="BF9" s="1302"/>
      <c r="BG9" s="1302"/>
      <c r="BH9" s="1302"/>
      <c r="BI9" s="1302"/>
      <c r="BJ9" s="1302"/>
      <c r="BK9" s="1302"/>
      <c r="BL9" s="1302"/>
      <c r="BM9" s="1302"/>
      <c r="BN9" s="1302"/>
      <c r="BO9" s="1302"/>
      <c r="BP9" s="1302"/>
      <c r="BQ9" s="1302"/>
      <c r="BR9" s="1302"/>
      <c r="BS9" s="1302"/>
      <c r="BT9" s="1302"/>
      <c r="BU9" s="1302"/>
      <c r="BV9" s="1302"/>
      <c r="BW9" s="1302"/>
      <c r="BX9" s="1302"/>
      <c r="BY9" s="1302"/>
      <c r="BZ9" s="1302"/>
      <c r="CA9" s="1302"/>
      <c r="CB9" s="1302"/>
      <c r="CC9" s="1302"/>
      <c r="CD9" s="1302"/>
      <c r="CE9" s="1302"/>
      <c r="CF9" s="1302"/>
      <c r="CG9" s="1302"/>
      <c r="CH9" s="1302"/>
      <c r="CI9" s="1302"/>
      <c r="CJ9" s="1302"/>
      <c r="CK9" s="1302"/>
      <c r="CL9" s="1302"/>
      <c r="CM9" s="1302"/>
      <c r="CN9" s="1302"/>
      <c r="CO9" s="1302"/>
      <c r="CP9" s="1302"/>
      <c r="CQ9" s="1302"/>
      <c r="CR9" s="1302"/>
      <c r="CS9" s="1302"/>
      <c r="CT9" s="1302"/>
      <c r="CU9" s="1302"/>
      <c r="CV9" s="1302"/>
      <c r="CW9" s="1302"/>
      <c r="CX9" s="1302"/>
      <c r="CY9" s="1302"/>
      <c r="CZ9" s="1302"/>
      <c r="DA9" s="1302"/>
      <c r="DB9" s="1302"/>
      <c r="DC9" s="1302"/>
      <c r="DD9" s="1302"/>
      <c r="DE9" s="1302"/>
      <c r="DF9" s="1302"/>
      <c r="DG9" s="1302"/>
      <c r="DH9" s="1302"/>
      <c r="DI9" s="1302"/>
      <c r="DJ9" s="1302"/>
      <c r="DK9" s="1302"/>
      <c r="DL9" s="1302"/>
      <c r="DM9" s="1302"/>
      <c r="DN9" s="1302"/>
      <c r="DO9" s="1302"/>
      <c r="DP9" s="1302"/>
      <c r="DQ9" s="1302"/>
      <c r="DR9" s="1302"/>
      <c r="DS9" s="1302"/>
      <c r="DT9" s="1302"/>
      <c r="DU9" s="1302"/>
      <c r="DV9" s="1302"/>
      <c r="DW9" s="1302"/>
      <c r="DX9" s="1302"/>
      <c r="DY9" s="1302"/>
      <c r="DZ9" s="1302"/>
      <c r="EA9" s="1302"/>
      <c r="EB9" s="1302"/>
      <c r="EC9" s="1302"/>
      <c r="ED9" s="1302"/>
      <c r="EE9" s="1302"/>
      <c r="EF9" s="1302"/>
      <c r="EG9" s="1302"/>
      <c r="EH9" s="1302"/>
      <c r="EI9" s="1302"/>
      <c r="EJ9" s="1302"/>
      <c r="EK9" s="1302"/>
      <c r="EL9" s="1302"/>
      <c r="EM9" s="1302"/>
      <c r="EN9" s="1302"/>
      <c r="EO9" s="1302"/>
      <c r="EP9" s="1302"/>
      <c r="EQ9" s="1302"/>
      <c r="ER9" s="1302"/>
      <c r="ES9" s="1302"/>
      <c r="ET9" s="1302"/>
      <c r="EU9" s="1302"/>
      <c r="EV9" s="1302"/>
      <c r="EW9" s="1302"/>
      <c r="EX9" s="1302"/>
      <c r="EY9" s="1302"/>
      <c r="EZ9" s="1302"/>
      <c r="FA9" s="1302"/>
      <c r="FB9" s="1302"/>
      <c r="FC9" s="1302"/>
      <c r="FD9" s="1302"/>
      <c r="FE9" s="1302"/>
      <c r="FF9" s="1302"/>
      <c r="FG9" s="1302"/>
      <c r="FH9" s="1302"/>
      <c r="FI9" s="1302"/>
      <c r="FJ9" s="1302"/>
      <c r="FK9" s="1302"/>
      <c r="FL9" s="1302"/>
      <c r="FM9" s="1302"/>
      <c r="FN9" s="1302"/>
      <c r="FO9" s="1302"/>
      <c r="FP9" s="1302"/>
      <c r="FQ9" s="1302"/>
      <c r="FR9" s="1302"/>
      <c r="FS9" s="1302"/>
      <c r="FT9" s="1302"/>
      <c r="FU9" s="1302"/>
      <c r="FV9" s="1302"/>
      <c r="FW9" s="1302"/>
      <c r="FX9" s="1302"/>
      <c r="FY9" s="1302"/>
      <c r="FZ9" s="1302"/>
      <c r="GA9" s="1302"/>
      <c r="GB9" s="1302"/>
      <c r="GC9" s="1302"/>
      <c r="GD9" s="1302"/>
      <c r="GE9" s="1302"/>
      <c r="GF9" s="1302"/>
      <c r="GG9" s="1302"/>
      <c r="GH9" s="1302"/>
      <c r="GI9" s="1302"/>
      <c r="GJ9" s="1302"/>
      <c r="GK9" s="1302"/>
      <c r="GL9" s="1302"/>
      <c r="GM9" s="1302"/>
      <c r="GN9" s="1302"/>
      <c r="GO9" s="1302"/>
      <c r="GP9" s="1302"/>
      <c r="GQ9" s="1302"/>
      <c r="GR9" s="1302"/>
      <c r="GS9" s="1302"/>
      <c r="GT9" s="1302"/>
      <c r="GU9" s="1302"/>
      <c r="GV9" s="1302"/>
      <c r="GW9" s="1302"/>
      <c r="GX9" s="1302"/>
      <c r="GY9" s="1302"/>
      <c r="GZ9" s="1302"/>
      <c r="HA9" s="1302"/>
      <c r="HB9" s="1302"/>
      <c r="HC9" s="1302"/>
      <c r="HD9" s="1302"/>
      <c r="HE9" s="1302"/>
      <c r="HF9" s="1302"/>
      <c r="HG9" s="1302"/>
      <c r="HH9" s="1302"/>
      <c r="HI9" s="1302"/>
      <c r="HJ9" s="1302"/>
      <c r="HK9" s="1302"/>
      <c r="HL9" s="1302"/>
      <c r="HM9" s="1302"/>
      <c r="HN9" s="1302"/>
      <c r="HO9" s="1302"/>
      <c r="HP9" s="1302"/>
      <c r="HQ9" s="1302"/>
      <c r="HR9" s="1302"/>
      <c r="HS9" s="1302"/>
      <c r="HT9" s="1302"/>
      <c r="HU9" s="1302"/>
      <c r="HV9" s="1302"/>
      <c r="HW9" s="1302"/>
      <c r="HX9" s="1302"/>
      <c r="HY9" s="1302"/>
      <c r="HZ9" s="1302"/>
      <c r="IA9" s="1302"/>
      <c r="IB9" s="1302"/>
      <c r="IC9" s="1302"/>
      <c r="ID9" s="1302"/>
      <c r="IE9" s="1302"/>
      <c r="IF9" s="1302"/>
      <c r="IG9" s="1302"/>
      <c r="IH9" s="1302"/>
      <c r="II9" s="1302"/>
      <c r="IJ9" s="1302"/>
      <c r="IK9" s="1302"/>
      <c r="IL9" s="1302"/>
      <c r="IM9" s="1302"/>
      <c r="IN9" s="1302"/>
      <c r="IO9" s="1302"/>
    </row>
    <row r="10" spans="1:11" ht="19.5" customHeight="1">
      <c r="A10" s="47"/>
      <c r="B10" s="47"/>
      <c r="C10" s="47"/>
      <c r="D10" s="86"/>
      <c r="E10" s="86"/>
      <c r="F10" s="86"/>
      <c r="G10" s="86"/>
      <c r="H10" s="47"/>
      <c r="I10" s="47"/>
      <c r="J10" s="47"/>
      <c r="K10" s="47"/>
    </row>
    <row r="11" spans="1:11" ht="19.5" customHeight="1">
      <c r="A11" s="47"/>
      <c r="B11" s="47"/>
      <c r="C11" s="47"/>
      <c r="D11" s="86"/>
      <c r="E11" s="86"/>
      <c r="F11" s="86"/>
      <c r="G11" s="86"/>
      <c r="H11" s="47"/>
      <c r="I11" s="47"/>
      <c r="J11" s="47"/>
      <c r="K11" s="47"/>
    </row>
    <row r="12" spans="1:13" ht="19.5" customHeight="1" thickBot="1">
      <c r="A12" s="47"/>
      <c r="B12" s="47"/>
      <c r="C12" s="47"/>
      <c r="D12" s="86"/>
      <c r="E12" s="100" t="s">
        <v>40</v>
      </c>
      <c r="F12" s="62"/>
      <c r="G12" s="100" t="s">
        <v>123</v>
      </c>
      <c r="H12" s="47"/>
      <c r="I12" s="47"/>
      <c r="J12" s="47"/>
      <c r="K12" s="47"/>
      <c r="M12" s="62"/>
    </row>
    <row r="13" spans="1:13" ht="19.5" customHeight="1">
      <c r="A13" s="47"/>
      <c r="B13" s="47"/>
      <c r="C13" s="47"/>
      <c r="D13" s="86"/>
      <c r="E13" s="62">
        <v>1</v>
      </c>
      <c r="F13" s="101" t="s">
        <v>69</v>
      </c>
      <c r="G13" s="62">
        <v>179</v>
      </c>
      <c r="H13" s="47"/>
      <c r="I13" s="47"/>
      <c r="J13" s="47"/>
      <c r="K13" s="47"/>
      <c r="M13" s="62"/>
    </row>
    <row r="14" spans="1:13" ht="19.5" customHeight="1">
      <c r="A14" s="47"/>
      <c r="B14" s="47"/>
      <c r="C14" s="47"/>
      <c r="D14" s="86"/>
      <c r="E14" s="62">
        <v>2</v>
      </c>
      <c r="F14" s="101" t="s">
        <v>69</v>
      </c>
      <c r="G14" s="62">
        <v>184</v>
      </c>
      <c r="H14" s="47"/>
      <c r="I14" s="47"/>
      <c r="J14" s="47"/>
      <c r="K14" s="47"/>
      <c r="M14" s="62"/>
    </row>
    <row r="15" spans="1:13" ht="19.5" customHeight="1">
      <c r="A15" s="47"/>
      <c r="B15" s="47"/>
      <c r="C15" s="47"/>
      <c r="D15" s="86"/>
      <c r="E15" s="62">
        <v>3</v>
      </c>
      <c r="F15" s="101" t="s">
        <v>69</v>
      </c>
      <c r="G15" s="62">
        <v>220</v>
      </c>
      <c r="H15" s="47"/>
      <c r="I15" s="47"/>
      <c r="J15" s="47"/>
      <c r="K15" s="47"/>
      <c r="M15" s="62"/>
    </row>
    <row r="16" spans="1:13" ht="19.5" customHeight="1">
      <c r="A16" s="47"/>
      <c r="B16" s="47"/>
      <c r="C16" s="47"/>
      <c r="D16" s="86"/>
      <c r="E16" s="62">
        <v>5</v>
      </c>
      <c r="F16" s="101" t="s">
        <v>69</v>
      </c>
      <c r="G16" s="62">
        <v>247</v>
      </c>
      <c r="H16" s="47"/>
      <c r="I16" s="47"/>
      <c r="J16" s="47"/>
      <c r="K16" s="47"/>
      <c r="M16" s="62"/>
    </row>
    <row r="17" spans="1:13" ht="19.5" customHeight="1">
      <c r="A17" s="47"/>
      <c r="B17" s="47"/>
      <c r="C17" s="47"/>
      <c r="D17" s="86"/>
      <c r="E17" s="62">
        <v>6</v>
      </c>
      <c r="F17" s="101" t="s">
        <v>69</v>
      </c>
      <c r="G17" s="62">
        <v>79</v>
      </c>
      <c r="H17" s="47"/>
      <c r="I17" s="47"/>
      <c r="J17" s="47"/>
      <c r="K17" s="47"/>
      <c r="M17" s="62"/>
    </row>
    <row r="18" spans="1:13" ht="19.5" customHeight="1">
      <c r="A18" s="47"/>
      <c r="B18" s="47"/>
      <c r="C18" s="47"/>
      <c r="D18" s="86"/>
      <c r="E18" s="62">
        <v>7</v>
      </c>
      <c r="F18" s="101" t="s">
        <v>69</v>
      </c>
      <c r="G18" s="62">
        <v>248</v>
      </c>
      <c r="H18" s="47"/>
      <c r="I18" s="47"/>
      <c r="J18" s="47"/>
      <c r="K18" s="47"/>
      <c r="M18" s="62"/>
    </row>
    <row r="19" spans="1:13" ht="19.5" customHeight="1">
      <c r="A19" s="47"/>
      <c r="B19" s="47"/>
      <c r="C19" s="47"/>
      <c r="D19" s="86"/>
      <c r="E19" s="62">
        <v>8</v>
      </c>
      <c r="F19" s="101" t="s">
        <v>69</v>
      </c>
      <c r="G19" s="62">
        <v>249</v>
      </c>
      <c r="H19" s="47"/>
      <c r="I19" s="47"/>
      <c r="J19" s="47"/>
      <c r="K19" s="47"/>
      <c r="M19" s="62"/>
    </row>
    <row r="20" spans="1:13" ht="19.5" customHeight="1">
      <c r="A20" s="47"/>
      <c r="B20" s="47"/>
      <c r="C20" s="47"/>
      <c r="D20" s="86"/>
      <c r="E20" s="62">
        <v>9</v>
      </c>
      <c r="F20" s="205" t="s">
        <v>69</v>
      </c>
      <c r="G20" s="62">
        <v>248</v>
      </c>
      <c r="H20" s="47"/>
      <c r="I20" s="47"/>
      <c r="J20" s="47"/>
      <c r="K20" s="47"/>
      <c r="M20" s="62"/>
    </row>
    <row r="21" spans="1:13" ht="19.5" customHeight="1">
      <c r="A21" s="47"/>
      <c r="B21" s="47"/>
      <c r="C21" s="47"/>
      <c r="D21" s="86"/>
      <c r="E21" s="62">
        <v>10</v>
      </c>
      <c r="F21" s="101" t="s">
        <v>69</v>
      </c>
      <c r="G21" s="62">
        <v>259</v>
      </c>
      <c r="H21" s="47"/>
      <c r="I21" s="47"/>
      <c r="J21" s="47"/>
      <c r="K21" s="47"/>
      <c r="M21" s="102"/>
    </row>
    <row r="22" spans="1:13" ht="19.5" customHeight="1">
      <c r="A22" s="47"/>
      <c r="B22" s="47"/>
      <c r="C22" s="47"/>
      <c r="D22" s="86"/>
      <c r="E22" s="62">
        <v>15</v>
      </c>
      <c r="F22" s="101" t="s">
        <v>69</v>
      </c>
      <c r="G22" s="62">
        <v>262</v>
      </c>
      <c r="H22" s="47"/>
      <c r="I22" s="47"/>
      <c r="J22" s="47"/>
      <c r="K22" s="47"/>
      <c r="M22"/>
    </row>
    <row r="23" spans="1:13" ht="19.5" customHeight="1" thickBot="1">
      <c r="A23" s="47"/>
      <c r="B23" s="47"/>
      <c r="C23" s="47"/>
      <c r="D23" s="86"/>
      <c r="E23" s="62">
        <v>18</v>
      </c>
      <c r="F23" s="101" t="s">
        <v>69</v>
      </c>
      <c r="G23" s="103">
        <v>280</v>
      </c>
      <c r="H23" s="47"/>
      <c r="I23" s="47"/>
      <c r="J23" s="47"/>
      <c r="K23" s="47"/>
      <c r="M23"/>
    </row>
    <row r="24" spans="1:11" ht="19.5" customHeight="1" thickTop="1">
      <c r="A24" s="47"/>
      <c r="B24" s="47"/>
      <c r="C24" s="47"/>
      <c r="D24" s="86"/>
      <c r="E24" s="104" t="s">
        <v>11</v>
      </c>
      <c r="F24" s="62"/>
      <c r="G24" s="105">
        <f>SUM(G13:G21,G22:G23)</f>
        <v>2455</v>
      </c>
      <c r="H24" s="47"/>
      <c r="I24" s="47"/>
      <c r="J24" s="47"/>
      <c r="K24" s="47"/>
    </row>
    <row r="25" spans="1:11" ht="19.5" customHeight="1">
      <c r="A25" s="47"/>
      <c r="B25" s="47"/>
      <c r="C25" s="47"/>
      <c r="D25" s="86"/>
      <c r="E25" s="104"/>
      <c r="F25" s="62"/>
      <c r="G25" s="105"/>
      <c r="H25" s="47"/>
      <c r="I25" s="47"/>
      <c r="J25" s="47"/>
      <c r="K25" s="47"/>
    </row>
    <row r="26" spans="1:11" ht="25.5" customHeight="1">
      <c r="A26" s="839" t="s">
        <v>201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24.75" customHeight="1">
      <c r="A27" s="1303"/>
      <c r="B27" s="1303"/>
      <c r="C27" s="1303"/>
      <c r="D27" s="1303"/>
      <c r="E27" s="1303"/>
      <c r="F27" s="1303"/>
      <c r="G27" s="1303"/>
      <c r="H27" s="1303"/>
      <c r="I27" s="1303"/>
      <c r="J27" s="1303"/>
      <c r="K27" s="1303"/>
    </row>
    <row r="28" ht="24.75" customHeight="1">
      <c r="F28" s="55"/>
    </row>
    <row r="29" ht="19.5" customHeight="1">
      <c r="F29" s="55"/>
    </row>
    <row r="30" ht="19.5" customHeight="1">
      <c r="F30" s="55"/>
    </row>
    <row r="31" ht="19.5" customHeight="1">
      <c r="F31" s="55"/>
    </row>
    <row r="32" ht="19.5" customHeight="1">
      <c r="F32" s="55"/>
    </row>
    <row r="33" ht="19.5" customHeight="1">
      <c r="F33" s="55"/>
    </row>
  </sheetData>
  <mergeCells count="26">
    <mergeCell ref="L9:O9"/>
    <mergeCell ref="P9:Z9"/>
    <mergeCell ref="A9:J9"/>
    <mergeCell ref="A8:J8"/>
    <mergeCell ref="AA9:AK9"/>
    <mergeCell ref="AL9:AV9"/>
    <mergeCell ref="AW9:BG9"/>
    <mergeCell ref="BH9:BR9"/>
    <mergeCell ref="BS9:CC9"/>
    <mergeCell ref="CD9:CN9"/>
    <mergeCell ref="CO9:CY9"/>
    <mergeCell ref="FY9:GI9"/>
    <mergeCell ref="CZ9:DJ9"/>
    <mergeCell ref="DK9:DU9"/>
    <mergeCell ref="DV9:EF9"/>
    <mergeCell ref="EG9:EQ9"/>
    <mergeCell ref="GJ9:GT9"/>
    <mergeCell ref="ER9:FB9"/>
    <mergeCell ref="A27:K27"/>
    <mergeCell ref="IM9:IO9"/>
    <mergeCell ref="GU9:HE9"/>
    <mergeCell ref="HF9:HP9"/>
    <mergeCell ref="HQ9:IA9"/>
    <mergeCell ref="IB9:IL9"/>
    <mergeCell ref="FC9:FM9"/>
    <mergeCell ref="FN9:FX9"/>
  </mergeCells>
  <printOptions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14.33203125" style="2" customWidth="1"/>
    <col min="2" max="3" width="4.33203125" style="30" customWidth="1"/>
    <col min="4" max="4" width="4.33203125" style="2" customWidth="1"/>
    <col min="5" max="6" width="7" style="43" customWidth="1"/>
    <col min="7" max="8" width="6" style="43" customWidth="1"/>
    <col min="9" max="9" width="6.16015625" style="43" customWidth="1"/>
    <col min="10" max="10" width="7.66015625" style="2" customWidth="1"/>
    <col min="11" max="14" width="9.33203125" style="2" customWidth="1"/>
    <col min="15" max="15" width="6.33203125" style="2" customWidth="1"/>
    <col min="16" max="16" width="4" style="2" customWidth="1"/>
    <col min="17" max="17" width="8.83203125" style="2" customWidth="1"/>
    <col min="18" max="29" width="9.33203125" style="2" customWidth="1"/>
    <col min="30" max="30" width="9.16015625" style="2" customWidth="1"/>
    <col min="31" max="31" width="11.16015625" style="2" customWidth="1"/>
    <col min="32" max="33" width="9.33203125" style="2" customWidth="1"/>
    <col min="34" max="34" width="8" style="2" customWidth="1"/>
    <col min="35" max="16384" width="9.33203125" style="2" customWidth="1"/>
  </cols>
  <sheetData>
    <row r="1" ht="19.5" customHeight="1">
      <c r="A1" s="2" t="s">
        <v>52</v>
      </c>
    </row>
    <row r="2" ht="19.5" customHeight="1">
      <c r="A2" s="2" t="s">
        <v>50</v>
      </c>
    </row>
    <row r="3" ht="12.75">
      <c r="A3" s="222">
        <v>38165</v>
      </c>
    </row>
    <row r="4" ht="12.75">
      <c r="A4" s="222"/>
    </row>
    <row r="5" ht="12.75">
      <c r="A5" s="222"/>
    </row>
    <row r="6" ht="12.75">
      <c r="A6" s="222"/>
    </row>
    <row r="8" spans="1:18" ht="18">
      <c r="A8" s="1308" t="s">
        <v>70</v>
      </c>
      <c r="B8" s="1308"/>
      <c r="C8" s="1308"/>
      <c r="D8" s="1308"/>
      <c r="E8" s="1308"/>
      <c r="F8" s="1308"/>
      <c r="G8" s="1308"/>
      <c r="H8" s="1308"/>
      <c r="I8" s="1308"/>
      <c r="J8" s="1308"/>
      <c r="K8" s="1308"/>
      <c r="L8" s="1308"/>
      <c r="M8" s="1308"/>
      <c r="N8" s="1308"/>
      <c r="O8" s="1308"/>
      <c r="P8" s="1308"/>
      <c r="Q8" s="1308"/>
      <c r="R8" s="1308"/>
    </row>
    <row r="9" ht="51" customHeight="1"/>
    <row r="11" spans="2:18" s="3" customFormat="1" ht="15.75">
      <c r="B11" s="75" t="s">
        <v>71</v>
      </c>
      <c r="C11" s="75"/>
      <c r="D11" s="52"/>
      <c r="E11" s="76" t="s">
        <v>72</v>
      </c>
      <c r="F11" s="76"/>
      <c r="G11" s="77"/>
      <c r="H11" s="77"/>
      <c r="I11" s="77"/>
      <c r="J11" s="52"/>
      <c r="K11" s="52"/>
      <c r="L11" s="52"/>
      <c r="M11" s="52"/>
      <c r="N11" s="52"/>
      <c r="O11" s="52"/>
      <c r="P11" s="52"/>
      <c r="Q11" s="52"/>
      <c r="R11" s="52"/>
    </row>
    <row r="12" spans="2:18" ht="15">
      <c r="B12" s="78"/>
      <c r="C12" s="78"/>
      <c r="D12" s="26"/>
      <c r="E12" s="79"/>
      <c r="F12" s="79"/>
      <c r="G12" s="79"/>
      <c r="H12" s="79"/>
      <c r="I12" s="79"/>
      <c r="J12" s="26"/>
      <c r="K12" s="26"/>
      <c r="L12" s="26"/>
      <c r="M12" s="26"/>
      <c r="N12" s="26"/>
      <c r="O12" s="26"/>
      <c r="P12" s="26"/>
      <c r="Q12" s="26"/>
      <c r="R12" s="26"/>
    </row>
    <row r="13" spans="2:18" s="17" customFormat="1" ht="33" customHeight="1">
      <c r="B13" s="80"/>
      <c r="C13" s="80"/>
      <c r="D13" s="80"/>
      <c r="E13" s="1306" t="s">
        <v>110</v>
      </c>
      <c r="F13" s="1306"/>
      <c r="G13" s="1306"/>
      <c r="H13" s="1306"/>
      <c r="I13" s="1307"/>
      <c r="J13" s="1306"/>
      <c r="K13" s="1306"/>
      <c r="L13" s="1306"/>
      <c r="M13" s="1306"/>
      <c r="N13" s="1306"/>
      <c r="O13" s="80"/>
      <c r="P13" s="80"/>
      <c r="Q13" s="80"/>
      <c r="R13" s="80"/>
    </row>
    <row r="14" spans="2:18" ht="15">
      <c r="B14" s="78"/>
      <c r="C14" s="78"/>
      <c r="D14" s="26"/>
      <c r="E14" s="81"/>
      <c r="F14" s="81"/>
      <c r="G14" s="79"/>
      <c r="H14" s="79"/>
      <c r="I14" s="79"/>
      <c r="J14" s="26"/>
      <c r="K14" s="26"/>
      <c r="L14" s="26"/>
      <c r="M14" s="26"/>
      <c r="N14" s="26"/>
      <c r="O14" s="26"/>
      <c r="P14" s="26"/>
      <c r="Q14" s="26"/>
      <c r="R14" s="26"/>
    </row>
    <row r="15" spans="2:18" ht="15">
      <c r="B15" s="78"/>
      <c r="C15" s="78"/>
      <c r="D15" s="26"/>
      <c r="E15" s="81" t="s">
        <v>73</v>
      </c>
      <c r="F15" s="81"/>
      <c r="G15" s="79"/>
      <c r="H15" s="79" t="s">
        <v>74</v>
      </c>
      <c r="I15" s="79"/>
      <c r="J15" s="26"/>
      <c r="K15" s="26"/>
      <c r="L15" s="26"/>
      <c r="M15" s="26"/>
      <c r="N15" s="26"/>
      <c r="O15" s="26"/>
      <c r="P15" s="26"/>
      <c r="Q15" s="26"/>
      <c r="R15" s="26"/>
    </row>
    <row r="16" spans="2:18" ht="15">
      <c r="B16" s="78"/>
      <c r="C16" s="78"/>
      <c r="D16" s="26"/>
      <c r="E16" s="81"/>
      <c r="F16" s="81"/>
      <c r="G16" s="79"/>
      <c r="H16" s="82"/>
      <c r="I16" s="79"/>
      <c r="J16" s="26"/>
      <c r="K16" s="26"/>
      <c r="L16" s="26"/>
      <c r="M16" s="26"/>
      <c r="N16" s="26"/>
      <c r="O16" s="26"/>
      <c r="P16" s="26"/>
      <c r="Q16" s="26"/>
      <c r="R16" s="26"/>
    </row>
    <row r="17" spans="2:18" ht="15">
      <c r="B17" s="78"/>
      <c r="C17" s="78"/>
      <c r="D17" s="26"/>
      <c r="E17" s="79"/>
      <c r="F17" s="79"/>
      <c r="G17" s="79"/>
      <c r="H17" s="83" t="s">
        <v>55</v>
      </c>
      <c r="I17" s="79"/>
      <c r="J17" s="1306" t="s">
        <v>75</v>
      </c>
      <c r="K17" s="1306"/>
      <c r="L17" s="1306"/>
      <c r="M17" s="1306"/>
      <c r="N17" s="1306"/>
      <c r="O17" s="1306"/>
      <c r="P17" s="1306"/>
      <c r="Q17" s="1306"/>
      <c r="R17" s="1306"/>
    </row>
    <row r="18" spans="2:18" ht="75" customHeight="1">
      <c r="B18" s="78"/>
      <c r="C18" s="78"/>
      <c r="D18" s="26"/>
      <c r="E18" s="79"/>
      <c r="F18" s="79"/>
      <c r="G18" s="79"/>
      <c r="H18" s="79"/>
      <c r="I18" s="79"/>
      <c r="J18" s="1305" t="s">
        <v>76</v>
      </c>
      <c r="K18" s="1305"/>
      <c r="L18" s="1305"/>
      <c r="M18" s="1305"/>
      <c r="N18" s="1305"/>
      <c r="O18" s="1305"/>
      <c r="P18" s="1305"/>
      <c r="Q18" s="1305"/>
      <c r="R18" s="1310"/>
    </row>
    <row r="19" spans="2:18" ht="15">
      <c r="B19" s="78"/>
      <c r="C19" s="78"/>
      <c r="D19" s="26"/>
      <c r="E19" s="79"/>
      <c r="F19" s="79"/>
      <c r="G19" s="79"/>
      <c r="H19" s="79"/>
      <c r="I19" s="79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5">
      <c r="B20" s="78"/>
      <c r="C20" s="78"/>
      <c r="D20" s="26"/>
      <c r="E20" s="79"/>
      <c r="F20" s="79"/>
      <c r="G20" s="79"/>
      <c r="H20" s="83" t="s">
        <v>77</v>
      </c>
      <c r="I20" s="79"/>
      <c r="J20" s="26" t="s">
        <v>78</v>
      </c>
      <c r="K20" s="26"/>
      <c r="L20" s="26"/>
      <c r="M20" s="26"/>
      <c r="N20" s="26"/>
      <c r="O20" s="26"/>
      <c r="P20" s="26"/>
      <c r="Q20" s="26"/>
      <c r="R20" s="26"/>
    </row>
    <row r="21" spans="2:18" ht="15">
      <c r="B21" s="78"/>
      <c r="C21" s="78"/>
      <c r="D21" s="26"/>
      <c r="E21" s="79"/>
      <c r="F21" s="79"/>
      <c r="G21" s="79"/>
      <c r="H21" s="79"/>
      <c r="I21" s="79"/>
      <c r="J21" s="26" t="s">
        <v>79</v>
      </c>
      <c r="K21" s="26"/>
      <c r="L21" s="26"/>
      <c r="M21" s="26"/>
      <c r="N21" s="26"/>
      <c r="O21" s="26"/>
      <c r="P21" s="26"/>
      <c r="Q21" s="26"/>
      <c r="R21" s="26"/>
    </row>
    <row r="22" spans="2:18" ht="15">
      <c r="B22" s="78"/>
      <c r="C22" s="78"/>
      <c r="D22" s="26"/>
      <c r="E22" s="79"/>
      <c r="F22" s="79"/>
      <c r="G22" s="79"/>
      <c r="H22" s="79"/>
      <c r="I22" s="79"/>
      <c r="J22" s="26"/>
      <c r="K22" s="26"/>
      <c r="L22" s="26"/>
      <c r="M22" s="26"/>
      <c r="N22" s="26"/>
      <c r="O22" s="26"/>
      <c r="P22" s="26"/>
      <c r="Q22" s="26"/>
      <c r="R22" s="26"/>
    </row>
    <row r="23" spans="2:18" ht="15">
      <c r="B23" s="78"/>
      <c r="C23" s="78"/>
      <c r="D23" s="26"/>
      <c r="E23" s="79"/>
      <c r="F23" s="79"/>
      <c r="G23" s="79"/>
      <c r="H23" s="204"/>
      <c r="I23" s="79"/>
      <c r="J23" s="26"/>
      <c r="K23" s="26"/>
      <c r="L23" s="26"/>
      <c r="M23" s="26"/>
      <c r="N23" s="26"/>
      <c r="O23" s="26"/>
      <c r="P23" s="26"/>
      <c r="Q23" s="26"/>
      <c r="R23" s="26"/>
    </row>
    <row r="24" spans="2:18" s="3" customFormat="1" ht="15.75">
      <c r="B24" s="75" t="s">
        <v>60</v>
      </c>
      <c r="C24" s="75"/>
      <c r="D24" s="52"/>
      <c r="E24" s="77" t="s">
        <v>80</v>
      </c>
      <c r="F24" s="77"/>
      <c r="G24" s="77"/>
      <c r="H24" s="77"/>
      <c r="I24" s="77"/>
      <c r="J24" s="52"/>
      <c r="K24" s="52"/>
      <c r="L24" s="52"/>
      <c r="M24" s="52"/>
      <c r="N24" s="52"/>
      <c r="O24" s="52"/>
      <c r="P24" s="52"/>
      <c r="Q24" s="52"/>
      <c r="R24" s="52"/>
    </row>
    <row r="25" spans="2:18" ht="15">
      <c r="B25" s="78"/>
      <c r="C25" s="78"/>
      <c r="D25" s="26"/>
      <c r="E25" s="79"/>
      <c r="F25" s="79"/>
      <c r="G25" s="79"/>
      <c r="H25" s="79"/>
      <c r="I25" s="79"/>
      <c r="J25" s="26"/>
      <c r="K25" s="26"/>
      <c r="L25" s="26"/>
      <c r="M25" s="26"/>
      <c r="N25" s="26"/>
      <c r="O25" s="26"/>
      <c r="P25" s="26"/>
      <c r="Q25" s="26"/>
      <c r="R25" s="26"/>
    </row>
    <row r="26" spans="2:18" ht="75" customHeight="1">
      <c r="B26" s="78"/>
      <c r="C26" s="78"/>
      <c r="D26" s="26"/>
      <c r="E26" s="84" t="s">
        <v>73</v>
      </c>
      <c r="F26" s="84"/>
      <c r="G26" s="79"/>
      <c r="H26" s="1305" t="s">
        <v>111</v>
      </c>
      <c r="I26" s="1309"/>
      <c r="J26" s="1305"/>
      <c r="K26" s="1305"/>
      <c r="L26" s="1305"/>
      <c r="M26" s="1305"/>
      <c r="N26" s="1305"/>
      <c r="O26" s="1305"/>
      <c r="P26" s="1305"/>
      <c r="Q26" s="1305"/>
      <c r="R26" s="1310"/>
    </row>
    <row r="27" spans="2:18" ht="4.5" customHeight="1">
      <c r="B27" s="78"/>
      <c r="C27" s="78"/>
      <c r="D27" s="26"/>
      <c r="E27" s="79"/>
      <c r="F27" s="79"/>
      <c r="G27" s="79"/>
      <c r="H27" s="79"/>
      <c r="I27" s="79"/>
      <c r="J27" s="26"/>
      <c r="K27" s="26"/>
      <c r="L27" s="26"/>
      <c r="M27" s="26"/>
      <c r="N27" s="26"/>
      <c r="O27" s="26"/>
      <c r="P27" s="26"/>
      <c r="Q27" s="26"/>
      <c r="R27" s="26"/>
    </row>
    <row r="28" spans="2:18" ht="4.5" customHeight="1">
      <c r="B28" s="78"/>
      <c r="C28" s="78"/>
      <c r="D28" s="26"/>
      <c r="E28" s="79"/>
      <c r="F28" s="79"/>
      <c r="G28" s="79"/>
      <c r="H28" s="79"/>
      <c r="I28" s="79"/>
      <c r="J28" s="26"/>
      <c r="K28" s="26"/>
      <c r="L28" s="26"/>
      <c r="M28" s="26"/>
      <c r="N28" s="26"/>
      <c r="O28" s="26"/>
      <c r="P28" s="26"/>
      <c r="Q28" s="26"/>
      <c r="R28" s="26"/>
    </row>
    <row r="29" spans="2:18" ht="15">
      <c r="B29" s="78"/>
      <c r="C29" s="78"/>
      <c r="D29" s="26"/>
      <c r="E29" s="84" t="s">
        <v>81</v>
      </c>
      <c r="F29" s="84"/>
      <c r="G29" s="79"/>
      <c r="H29" s="1305" t="s">
        <v>82</v>
      </c>
      <c r="I29" s="1305"/>
      <c r="J29" s="1305"/>
      <c r="K29" s="1305"/>
      <c r="L29" s="1305"/>
      <c r="M29" s="1305"/>
      <c r="N29" s="1305"/>
      <c r="O29" s="1305"/>
      <c r="P29" s="1305"/>
      <c r="Q29" s="1305"/>
      <c r="R29" s="26"/>
    </row>
    <row r="30" spans="2:18" ht="15">
      <c r="B30" s="78"/>
      <c r="C30" s="78"/>
      <c r="D30" s="26"/>
      <c r="E30" s="79"/>
      <c r="F30" s="79"/>
      <c r="G30" s="79"/>
      <c r="H30" s="79"/>
      <c r="I30" s="79"/>
      <c r="J30" s="26"/>
      <c r="K30" s="26"/>
      <c r="L30" s="26"/>
      <c r="M30" s="26"/>
      <c r="N30" s="26"/>
      <c r="O30" s="26"/>
      <c r="P30" s="26"/>
      <c r="Q30" s="26"/>
      <c r="R30" s="26"/>
    </row>
    <row r="31" spans="2:18" ht="15">
      <c r="B31" s="78"/>
      <c r="C31" s="78"/>
      <c r="D31" s="26"/>
      <c r="E31" s="84" t="s">
        <v>83</v>
      </c>
      <c r="F31" s="84"/>
      <c r="G31" s="79"/>
      <c r="H31" s="1305" t="s">
        <v>84</v>
      </c>
      <c r="I31" s="1305"/>
      <c r="J31" s="1305"/>
      <c r="K31" s="1305"/>
      <c r="L31" s="1305"/>
      <c r="M31" s="1305"/>
      <c r="N31" s="1305"/>
      <c r="O31" s="1305"/>
      <c r="P31" s="1305"/>
      <c r="Q31" s="26"/>
      <c r="R31" s="26"/>
    </row>
    <row r="32" spans="2:18" ht="15">
      <c r="B32" s="78"/>
      <c r="C32" s="78"/>
      <c r="D32" s="26"/>
      <c r="E32" s="79"/>
      <c r="F32" s="79"/>
      <c r="G32" s="79"/>
      <c r="H32" s="79"/>
      <c r="I32" s="79"/>
      <c r="J32" s="26"/>
      <c r="K32" s="26"/>
      <c r="L32" s="26"/>
      <c r="M32" s="26"/>
      <c r="N32" s="26"/>
      <c r="O32" s="26"/>
      <c r="P32" s="26"/>
      <c r="Q32" s="26"/>
      <c r="R32" s="26"/>
    </row>
  </sheetData>
  <mergeCells count="7">
    <mergeCell ref="H31:P31"/>
    <mergeCell ref="E13:N13"/>
    <mergeCell ref="J17:R17"/>
    <mergeCell ref="A8:R8"/>
    <mergeCell ref="H26:R26"/>
    <mergeCell ref="J18:R18"/>
    <mergeCell ref="H29:Q29"/>
  </mergeCells>
  <printOptions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1" sqref="A1:D1"/>
    </sheetView>
  </sheetViews>
  <sheetFormatPr defaultColWidth="9.33203125" defaultRowHeight="18" customHeight="1"/>
  <cols>
    <col min="1" max="1" width="17.83203125" style="2" customWidth="1"/>
    <col min="2" max="2" width="28.5" style="2" bestFit="1" customWidth="1"/>
    <col min="3" max="3" width="23" style="2" customWidth="1"/>
    <col min="4" max="4" width="3.33203125" style="43" customWidth="1"/>
    <col min="5" max="5" width="13.16015625" style="43" customWidth="1"/>
    <col min="6" max="6" width="30" style="43" customWidth="1"/>
    <col min="7" max="7" width="33.83203125" style="43" customWidth="1"/>
    <col min="8" max="8" width="2.83203125" style="2" customWidth="1"/>
    <col min="9" max="9" width="13.33203125" style="2" customWidth="1"/>
    <col min="10" max="27" width="9.33203125" style="2" customWidth="1"/>
    <col min="28" max="28" width="9.16015625" style="2" customWidth="1"/>
    <col min="29" max="29" width="11.16015625" style="2" customWidth="1"/>
    <col min="30" max="31" width="9.33203125" style="2" customWidth="1"/>
    <col min="32" max="32" width="8" style="2" customWidth="1"/>
    <col min="33" max="16384" width="9.33203125" style="2" customWidth="1"/>
  </cols>
  <sheetData>
    <row r="1" ht="18" customHeight="1">
      <c r="A1" s="2" t="s">
        <v>38</v>
      </c>
    </row>
    <row r="3" ht="18" customHeight="1">
      <c r="A3" s="222">
        <v>38165</v>
      </c>
    </row>
    <row r="4" ht="15" customHeight="1">
      <c r="A4" s="2" t="s">
        <v>86</v>
      </c>
    </row>
    <row r="5" ht="18" customHeight="1" hidden="1"/>
    <row r="6" spans="1:9" ht="69.75" customHeight="1" thickBot="1">
      <c r="A6" s="33" t="s">
        <v>87</v>
      </c>
      <c r="B6" s="33" t="s">
        <v>88</v>
      </c>
      <c r="C6" s="33" t="s">
        <v>89</v>
      </c>
      <c r="D6" s="61"/>
      <c r="E6" s="61" t="s">
        <v>90</v>
      </c>
      <c r="F6" s="61" t="s">
        <v>91</v>
      </c>
      <c r="G6" s="61" t="s">
        <v>92</v>
      </c>
      <c r="H6" s="33"/>
      <c r="I6" s="33" t="s">
        <v>93</v>
      </c>
    </row>
    <row r="7" spans="1:9" ht="18" customHeight="1" thickTop="1">
      <c r="A7" s="4">
        <v>11</v>
      </c>
      <c r="B7" s="2" t="s">
        <v>94</v>
      </c>
      <c r="C7" s="2" t="s">
        <v>120</v>
      </c>
      <c r="E7" s="55">
        <v>47</v>
      </c>
      <c r="F7" s="43" t="s">
        <v>96</v>
      </c>
      <c r="G7" s="43" t="s">
        <v>97</v>
      </c>
      <c r="I7" s="2" t="s">
        <v>392</v>
      </c>
    </row>
    <row r="8" spans="1:9" ht="18" customHeight="1">
      <c r="A8" s="4">
        <v>12</v>
      </c>
      <c r="B8" s="2" t="s">
        <v>95</v>
      </c>
      <c r="C8" s="2" t="s">
        <v>120</v>
      </c>
      <c r="E8" s="55">
        <v>43</v>
      </c>
      <c r="F8" s="43" t="s">
        <v>102</v>
      </c>
      <c r="G8" s="43" t="s">
        <v>103</v>
      </c>
      <c r="I8" s="2" t="s">
        <v>392</v>
      </c>
    </row>
    <row r="9" spans="1:9" ht="18" customHeight="1">
      <c r="A9" s="4">
        <v>18</v>
      </c>
      <c r="B9" s="2" t="s">
        <v>98</v>
      </c>
      <c r="C9" s="2" t="s">
        <v>120</v>
      </c>
      <c r="E9" s="55">
        <v>44</v>
      </c>
      <c r="F9" s="43" t="s">
        <v>96</v>
      </c>
      <c r="G9" s="43" t="s">
        <v>103</v>
      </c>
      <c r="I9" s="2" t="s">
        <v>105</v>
      </c>
    </row>
    <row r="10" spans="1:9" ht="18" customHeight="1">
      <c r="A10" s="4">
        <v>19</v>
      </c>
      <c r="B10" s="2" t="s">
        <v>95</v>
      </c>
      <c r="C10" s="2" t="s">
        <v>120</v>
      </c>
      <c r="E10" s="55">
        <v>43</v>
      </c>
      <c r="F10" s="43" t="s">
        <v>96</v>
      </c>
      <c r="G10" s="43" t="s">
        <v>103</v>
      </c>
      <c r="I10" s="2" t="s">
        <v>392</v>
      </c>
    </row>
    <row r="11" spans="1:9" ht="18" customHeight="1">
      <c r="A11" s="4">
        <v>20</v>
      </c>
      <c r="B11" s="2" t="s">
        <v>95</v>
      </c>
      <c r="C11" s="2" t="s">
        <v>120</v>
      </c>
      <c r="E11" s="55">
        <v>43</v>
      </c>
      <c r="F11" s="43" t="s">
        <v>102</v>
      </c>
      <c r="G11" s="43" t="s">
        <v>103</v>
      </c>
      <c r="I11" s="2" t="s">
        <v>392</v>
      </c>
    </row>
    <row r="12" spans="1:9" ht="18" customHeight="1">
      <c r="A12" s="4">
        <v>23</v>
      </c>
      <c r="B12" s="2" t="s">
        <v>95</v>
      </c>
      <c r="C12" s="2" t="s">
        <v>120</v>
      </c>
      <c r="E12" s="55">
        <v>43</v>
      </c>
      <c r="F12" s="43" t="s">
        <v>102</v>
      </c>
      <c r="G12" s="43" t="s">
        <v>103</v>
      </c>
      <c r="I12" s="2" t="s">
        <v>392</v>
      </c>
    </row>
    <row r="13" spans="1:9" ht="18" customHeight="1">
      <c r="A13" s="4">
        <v>25</v>
      </c>
      <c r="B13" s="2" t="s">
        <v>98</v>
      </c>
      <c r="C13" s="2" t="s">
        <v>120</v>
      </c>
      <c r="E13" s="55">
        <v>42</v>
      </c>
      <c r="F13" s="43" t="s">
        <v>96</v>
      </c>
      <c r="G13" s="43" t="s">
        <v>103</v>
      </c>
      <c r="I13" s="2" t="s">
        <v>392</v>
      </c>
    </row>
    <row r="14" spans="1:9" ht="18" customHeight="1">
      <c r="A14" s="4">
        <v>27</v>
      </c>
      <c r="B14" s="2" t="s">
        <v>98</v>
      </c>
      <c r="C14" s="2" t="s">
        <v>120</v>
      </c>
      <c r="E14" s="55">
        <v>46</v>
      </c>
      <c r="F14" s="43" t="s">
        <v>96</v>
      </c>
      <c r="G14" s="43" t="s">
        <v>103</v>
      </c>
      <c r="I14" s="2" t="s">
        <v>392</v>
      </c>
    </row>
    <row r="15" spans="1:9" ht="18" customHeight="1">
      <c r="A15" s="4">
        <v>28</v>
      </c>
      <c r="B15" s="2" t="s">
        <v>98</v>
      </c>
      <c r="C15" s="2" t="s">
        <v>120</v>
      </c>
      <c r="E15" s="55">
        <v>44</v>
      </c>
      <c r="F15" s="43" t="s">
        <v>96</v>
      </c>
      <c r="G15" s="43" t="s">
        <v>103</v>
      </c>
      <c r="I15" s="2" t="s">
        <v>392</v>
      </c>
    </row>
    <row r="16" spans="1:9" ht="18" customHeight="1">
      <c r="A16" s="4">
        <v>29</v>
      </c>
      <c r="B16" s="2" t="s">
        <v>98</v>
      </c>
      <c r="C16" s="2" t="s">
        <v>120</v>
      </c>
      <c r="E16" s="55">
        <v>44</v>
      </c>
      <c r="F16" s="43" t="s">
        <v>96</v>
      </c>
      <c r="G16" s="43" t="s">
        <v>103</v>
      </c>
      <c r="I16" s="2" t="s">
        <v>392</v>
      </c>
    </row>
    <row r="17" spans="1:9" ht="18" customHeight="1">
      <c r="A17" s="4">
        <v>30</v>
      </c>
      <c r="B17" s="2" t="s">
        <v>99</v>
      </c>
      <c r="C17" s="2" t="s">
        <v>121</v>
      </c>
      <c r="E17" s="55">
        <v>40</v>
      </c>
      <c r="F17" s="43" t="s">
        <v>96</v>
      </c>
      <c r="G17" s="43" t="s">
        <v>103</v>
      </c>
      <c r="I17" s="2" t="s">
        <v>392</v>
      </c>
    </row>
    <row r="18" spans="1:9" ht="18" customHeight="1">
      <c r="A18" s="4">
        <v>33</v>
      </c>
      <c r="B18" s="2" t="s">
        <v>94</v>
      </c>
      <c r="C18" s="2" t="s">
        <v>120</v>
      </c>
      <c r="E18" s="55">
        <v>43</v>
      </c>
      <c r="F18" s="43" t="s">
        <v>96</v>
      </c>
      <c r="G18" s="43" t="s">
        <v>103</v>
      </c>
      <c r="I18" s="2" t="s">
        <v>392</v>
      </c>
    </row>
    <row r="19" spans="1:9" ht="18" customHeight="1">
      <c r="A19" s="4">
        <v>44</v>
      </c>
      <c r="B19" s="2" t="s">
        <v>100</v>
      </c>
      <c r="C19" s="2" t="s">
        <v>122</v>
      </c>
      <c r="E19" s="55">
        <v>36</v>
      </c>
      <c r="F19" s="43" t="s">
        <v>102</v>
      </c>
      <c r="G19" s="43" t="s">
        <v>104</v>
      </c>
      <c r="I19" s="2" t="s">
        <v>392</v>
      </c>
    </row>
    <row r="20" spans="1:9" ht="18" customHeight="1">
      <c r="A20" s="4">
        <v>45</v>
      </c>
      <c r="B20" s="2" t="s">
        <v>94</v>
      </c>
      <c r="C20" s="2" t="s">
        <v>120</v>
      </c>
      <c r="E20" s="55">
        <v>43</v>
      </c>
      <c r="F20" s="204" t="s">
        <v>96</v>
      </c>
      <c r="G20" s="43" t="s">
        <v>103</v>
      </c>
      <c r="I20" s="2" t="s">
        <v>105</v>
      </c>
    </row>
    <row r="21" spans="1:9" ht="18" customHeight="1">
      <c r="A21" s="4">
        <v>46</v>
      </c>
      <c r="B21" s="2" t="s">
        <v>94</v>
      </c>
      <c r="C21" s="2" t="s">
        <v>120</v>
      </c>
      <c r="E21" s="55">
        <v>43</v>
      </c>
      <c r="F21" s="43" t="s">
        <v>96</v>
      </c>
      <c r="G21" s="43" t="s">
        <v>103</v>
      </c>
      <c r="I21" s="2" t="s">
        <v>105</v>
      </c>
    </row>
    <row r="22" spans="1:9" ht="18" customHeight="1">
      <c r="A22" s="4">
        <v>50</v>
      </c>
      <c r="B22" s="2" t="s">
        <v>99</v>
      </c>
      <c r="C22" s="2" t="s">
        <v>120</v>
      </c>
      <c r="E22" s="55">
        <v>43</v>
      </c>
      <c r="F22" s="43" t="s">
        <v>96</v>
      </c>
      <c r="G22" s="43" t="s">
        <v>103</v>
      </c>
      <c r="I22" s="2" t="s">
        <v>105</v>
      </c>
    </row>
    <row r="23" spans="1:9" ht="18" customHeight="1">
      <c r="A23" s="4">
        <v>53</v>
      </c>
      <c r="B23" s="2" t="s">
        <v>119</v>
      </c>
      <c r="C23" s="2" t="s">
        <v>121</v>
      </c>
      <c r="E23" s="55">
        <v>40</v>
      </c>
      <c r="F23" s="43" t="s">
        <v>96</v>
      </c>
      <c r="G23" s="43" t="s">
        <v>103</v>
      </c>
      <c r="I23" s="2" t="s">
        <v>105</v>
      </c>
    </row>
    <row r="24" spans="1:9" ht="18" customHeight="1">
      <c r="A24" s="4">
        <v>63</v>
      </c>
      <c r="B24" s="2" t="s">
        <v>94</v>
      </c>
      <c r="C24" s="2" t="s">
        <v>120</v>
      </c>
      <c r="E24" s="55">
        <v>43</v>
      </c>
      <c r="F24" s="43" t="s">
        <v>96</v>
      </c>
      <c r="G24" s="43" t="s">
        <v>103</v>
      </c>
      <c r="I24" s="2" t="s">
        <v>105</v>
      </c>
    </row>
    <row r="25" spans="1:9" ht="18" customHeight="1">
      <c r="A25" s="4">
        <v>67</v>
      </c>
      <c r="B25" s="2" t="s">
        <v>94</v>
      </c>
      <c r="C25" s="2" t="s">
        <v>120</v>
      </c>
      <c r="E25" s="55">
        <v>43</v>
      </c>
      <c r="F25" s="43" t="s">
        <v>96</v>
      </c>
      <c r="G25" s="43" t="s">
        <v>103</v>
      </c>
      <c r="I25" s="2" t="s">
        <v>105</v>
      </c>
    </row>
    <row r="26" spans="1:9" ht="18" customHeight="1">
      <c r="A26" s="4">
        <v>70</v>
      </c>
      <c r="B26" s="2" t="s">
        <v>101</v>
      </c>
      <c r="C26" s="2" t="s">
        <v>121</v>
      </c>
      <c r="E26" s="55">
        <v>40</v>
      </c>
      <c r="F26" s="43" t="s">
        <v>96</v>
      </c>
      <c r="G26" s="43" t="s">
        <v>103</v>
      </c>
      <c r="I26" s="2" t="s">
        <v>105</v>
      </c>
    </row>
    <row r="27" spans="1:9" ht="18" customHeight="1">
      <c r="A27" s="4">
        <v>73</v>
      </c>
      <c r="B27" s="2" t="s">
        <v>101</v>
      </c>
      <c r="C27" s="2" t="s">
        <v>121</v>
      </c>
      <c r="E27" s="55">
        <v>40</v>
      </c>
      <c r="F27" s="43" t="s">
        <v>96</v>
      </c>
      <c r="G27" s="43" t="s">
        <v>103</v>
      </c>
      <c r="I27" s="2" t="s">
        <v>105</v>
      </c>
    </row>
    <row r="28" spans="1:9" ht="18" customHeight="1">
      <c r="A28" s="4">
        <v>76</v>
      </c>
      <c r="B28" s="2" t="s">
        <v>101</v>
      </c>
      <c r="C28" s="2" t="s">
        <v>121</v>
      </c>
      <c r="E28" s="55">
        <v>40</v>
      </c>
      <c r="F28" s="43" t="s">
        <v>96</v>
      </c>
      <c r="G28" s="43" t="s">
        <v>103</v>
      </c>
      <c r="I28" s="2" t="s">
        <v>105</v>
      </c>
    </row>
    <row r="29" spans="1:9" ht="18" customHeight="1">
      <c r="A29" s="4">
        <v>79</v>
      </c>
      <c r="B29" s="2" t="s">
        <v>101</v>
      </c>
      <c r="C29" s="2" t="s">
        <v>334</v>
      </c>
      <c r="E29" s="55">
        <v>40</v>
      </c>
      <c r="F29" s="43" t="s">
        <v>96</v>
      </c>
      <c r="G29" s="43" t="s">
        <v>103</v>
      </c>
      <c r="I29" s="2" t="s">
        <v>105</v>
      </c>
    </row>
    <row r="30" spans="1:5" ht="18" customHeight="1">
      <c r="A30" s="4"/>
      <c r="E30" s="55"/>
    </row>
    <row r="31" spans="1:5" ht="18" customHeight="1">
      <c r="A31" s="4"/>
      <c r="E31" s="55"/>
    </row>
    <row r="32" spans="1:5" ht="18" customHeight="1">
      <c r="A32" s="4"/>
      <c r="E32" s="55"/>
    </row>
    <row r="33" spans="1:5" ht="18" customHeight="1">
      <c r="A33" s="4"/>
      <c r="E33" s="55"/>
    </row>
    <row r="34" spans="1:5" ht="18" customHeight="1">
      <c r="A34" s="4"/>
      <c r="E34" s="55"/>
    </row>
    <row r="35" ht="18" customHeight="1">
      <c r="A35" s="4"/>
    </row>
    <row r="36" ht="18" customHeight="1">
      <c r="A36" s="4"/>
    </row>
    <row r="37" ht="18" customHeight="1">
      <c r="A37" s="4"/>
    </row>
    <row r="38" ht="18" customHeight="1">
      <c r="A38" s="4"/>
    </row>
    <row r="39" ht="18" customHeight="1">
      <c r="A39" s="4"/>
    </row>
    <row r="40" ht="18" customHeight="1">
      <c r="A40" s="4"/>
    </row>
    <row r="41" ht="18" customHeight="1">
      <c r="A41" s="4"/>
    </row>
    <row r="42" ht="18" customHeight="1">
      <c r="A42" s="4"/>
    </row>
    <row r="43" ht="18" customHeight="1">
      <c r="A43" s="4"/>
    </row>
    <row r="44" ht="18" customHeight="1">
      <c r="A44" s="4"/>
    </row>
    <row r="45" ht="18" customHeight="1">
      <c r="A45" s="4"/>
    </row>
    <row r="46" ht="18" customHeight="1">
      <c r="A46" s="4"/>
    </row>
    <row r="47" ht="18" customHeight="1">
      <c r="A47" s="4"/>
    </row>
    <row r="48" ht="18" customHeight="1">
      <c r="A48" s="4"/>
    </row>
    <row r="49" ht="18" customHeight="1">
      <c r="A49" s="4"/>
    </row>
    <row r="50" ht="18" customHeight="1">
      <c r="A50" s="4"/>
    </row>
    <row r="51" ht="18" customHeight="1">
      <c r="A51" s="4"/>
    </row>
    <row r="52" ht="18" customHeight="1">
      <c r="A52" s="4"/>
    </row>
    <row r="53" ht="18" customHeight="1">
      <c r="A53" s="4"/>
    </row>
    <row r="54" ht="18" customHeight="1">
      <c r="A54" s="4"/>
    </row>
    <row r="55" ht="18" customHeight="1">
      <c r="A55" s="4"/>
    </row>
    <row r="56" ht="18" customHeight="1">
      <c r="A56" s="4"/>
    </row>
    <row r="57" ht="18" customHeight="1">
      <c r="A57" s="4"/>
    </row>
    <row r="58" ht="18" customHeight="1">
      <c r="A58" s="4"/>
    </row>
    <row r="59" ht="18" customHeight="1">
      <c r="A59" s="4"/>
    </row>
    <row r="60" ht="18" customHeight="1">
      <c r="A60" s="4"/>
    </row>
    <row r="61" ht="18" customHeight="1">
      <c r="A61" s="4"/>
    </row>
    <row r="62" ht="18" customHeight="1">
      <c r="A62" s="4"/>
    </row>
    <row r="63" ht="18" customHeight="1">
      <c r="A63" s="4"/>
    </row>
    <row r="64" ht="18" customHeight="1">
      <c r="A64" s="4"/>
    </row>
    <row r="65" ht="18" customHeight="1">
      <c r="A65" s="4"/>
    </row>
  </sheetData>
  <printOptions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tabSelected="1" workbookViewId="0" topLeftCell="A1">
      <selection activeCell="A1" sqref="A1:D1"/>
    </sheetView>
  </sheetViews>
  <sheetFormatPr defaultColWidth="9.33203125" defaultRowHeight="18" customHeight="1"/>
  <cols>
    <col min="1" max="1" width="4.83203125" style="0" bestFit="1" customWidth="1"/>
    <col min="2" max="2" width="4.5" style="0" customWidth="1"/>
    <col min="3" max="3" width="95.66015625" style="0" customWidth="1"/>
    <col min="4" max="4" width="5" style="901" customWidth="1"/>
    <col min="5" max="6" width="9.33203125" style="56" customWidth="1"/>
    <col min="7" max="7" width="0.82421875" style="56" customWidth="1"/>
    <col min="29" max="29" width="11.16015625" style="0" customWidth="1"/>
    <col min="32" max="32" width="8" style="0" customWidth="1"/>
  </cols>
  <sheetData>
    <row r="1" spans="1:4" ht="18" customHeight="1">
      <c r="A1" s="1231" t="s">
        <v>43</v>
      </c>
      <c r="B1" s="1231"/>
      <c r="C1" s="1231"/>
      <c r="D1" s="1231"/>
    </row>
    <row r="2" spans="1:4" ht="18" customHeight="1">
      <c r="A2" s="46"/>
      <c r="B2" s="46"/>
      <c r="C2" s="46"/>
      <c r="D2" s="895"/>
    </row>
    <row r="3" spans="1:7" s="31" customFormat="1" ht="18" customHeight="1">
      <c r="A3" s="1232">
        <v>38165</v>
      </c>
      <c r="B3" s="1232"/>
      <c r="C3" s="1232"/>
      <c r="D3" s="1232"/>
      <c r="E3" s="56"/>
      <c r="F3" s="56"/>
      <c r="G3" s="56"/>
    </row>
    <row r="4" spans="1:4" ht="18" customHeight="1">
      <c r="A4" s="46"/>
      <c r="B4" s="46"/>
      <c r="C4" s="46"/>
      <c r="D4" s="895"/>
    </row>
    <row r="5" spans="1:4" ht="49.5" customHeight="1">
      <c r="A5" s="1234" t="s">
        <v>38</v>
      </c>
      <c r="B5" s="1234"/>
      <c r="C5" s="1234"/>
      <c r="D5" s="1234"/>
    </row>
    <row r="6" spans="1:7" s="2" customFormat="1" ht="51" customHeight="1">
      <c r="A6" s="1233" t="s">
        <v>54</v>
      </c>
      <c r="B6" s="1233"/>
      <c r="C6" s="1233"/>
      <c r="D6" s="1233"/>
      <c r="E6" s="43"/>
      <c r="F6" s="43"/>
      <c r="G6" s="43"/>
    </row>
    <row r="7" spans="1:7" s="2" customFormat="1" ht="18" customHeight="1">
      <c r="A7" s="47"/>
      <c r="B7" s="47"/>
      <c r="C7" s="47"/>
      <c r="D7" s="896"/>
      <c r="E7" s="43"/>
      <c r="F7" s="43"/>
      <c r="G7" s="43"/>
    </row>
    <row r="8" spans="1:7" s="2" customFormat="1" ht="18" customHeight="1">
      <c r="A8" s="47"/>
      <c r="B8" s="47"/>
      <c r="C8" s="47"/>
      <c r="D8" s="896"/>
      <c r="E8" s="43"/>
      <c r="F8" s="43"/>
      <c r="G8" s="43"/>
    </row>
    <row r="9" spans="1:7" s="3" customFormat="1" ht="18" customHeight="1">
      <c r="A9" s="892" t="s">
        <v>71</v>
      </c>
      <c r="B9" s="48"/>
      <c r="C9" s="891" t="s">
        <v>108</v>
      </c>
      <c r="D9" s="897"/>
      <c r="E9" s="53"/>
      <c r="F9" s="53"/>
      <c r="G9" s="53"/>
    </row>
    <row r="10" spans="1:7" s="2" customFormat="1" ht="18" customHeight="1">
      <c r="A10" s="89"/>
      <c r="B10" s="47"/>
      <c r="C10" s="47"/>
      <c r="D10" s="896"/>
      <c r="E10" s="43"/>
      <c r="F10" s="43"/>
      <c r="G10" s="43"/>
    </row>
    <row r="11" spans="1:7" s="2" customFormat="1" ht="18" customHeight="1">
      <c r="A11" s="89"/>
      <c r="B11" s="47"/>
      <c r="C11" s="50" t="s">
        <v>56</v>
      </c>
      <c r="D11" s="898">
        <v>2</v>
      </c>
      <c r="E11" s="43"/>
      <c r="F11" s="43"/>
      <c r="G11" s="43"/>
    </row>
    <row r="12" spans="1:7" s="2" customFormat="1" ht="18" customHeight="1">
      <c r="A12" s="89"/>
      <c r="B12" s="47"/>
      <c r="C12" s="50" t="s">
        <v>58</v>
      </c>
      <c r="D12" s="898">
        <v>3</v>
      </c>
      <c r="E12" s="43"/>
      <c r="F12" s="43"/>
      <c r="G12" s="43"/>
    </row>
    <row r="13" spans="1:7" s="2" customFormat="1" ht="18" customHeight="1">
      <c r="A13" s="89"/>
      <c r="B13" s="47"/>
      <c r="C13" s="50" t="s">
        <v>409</v>
      </c>
      <c r="D13" s="898">
        <v>4</v>
      </c>
      <c r="E13" s="43"/>
      <c r="F13" s="43"/>
      <c r="G13" s="43"/>
    </row>
    <row r="14" spans="1:7" s="2" customFormat="1" ht="18" customHeight="1">
      <c r="A14" s="89"/>
      <c r="B14" s="47"/>
      <c r="C14" s="50" t="s">
        <v>59</v>
      </c>
      <c r="D14" s="898">
        <v>5</v>
      </c>
      <c r="E14" s="43"/>
      <c r="F14" s="43"/>
      <c r="G14" s="43"/>
    </row>
    <row r="15" spans="1:7" s="2" customFormat="1" ht="18" customHeight="1">
      <c r="A15" s="89"/>
      <c r="B15" s="47"/>
      <c r="C15" s="47"/>
      <c r="D15" s="896"/>
      <c r="E15" s="43"/>
      <c r="F15" s="43"/>
      <c r="G15" s="43"/>
    </row>
    <row r="16" spans="1:7" s="2" customFormat="1" ht="18" customHeight="1">
      <c r="A16" s="89"/>
      <c r="B16" s="47"/>
      <c r="C16" s="47"/>
      <c r="D16" s="896"/>
      <c r="E16" s="43"/>
      <c r="F16" s="43"/>
      <c r="G16" s="43"/>
    </row>
    <row r="17" spans="1:7" s="27" customFormat="1" ht="18" customHeight="1">
      <c r="A17" s="892" t="s">
        <v>60</v>
      </c>
      <c r="B17" s="90"/>
      <c r="C17" s="891" t="s">
        <v>115</v>
      </c>
      <c r="D17" s="899"/>
      <c r="E17" s="893"/>
      <c r="F17" s="893"/>
      <c r="G17" s="893"/>
    </row>
    <row r="18" spans="1:7" s="2" customFormat="1" ht="18" customHeight="1">
      <c r="A18" s="89"/>
      <c r="B18" s="47"/>
      <c r="C18" s="47"/>
      <c r="D18" s="896"/>
      <c r="E18" s="43"/>
      <c r="F18" s="43"/>
      <c r="G18" s="43"/>
    </row>
    <row r="19" spans="1:7" s="26" customFormat="1" ht="18" customHeight="1">
      <c r="A19" s="894"/>
      <c r="B19" s="50"/>
      <c r="C19" s="50" t="s">
        <v>61</v>
      </c>
      <c r="D19" s="898">
        <v>6</v>
      </c>
      <c r="E19" s="79"/>
      <c r="F19" s="79"/>
      <c r="G19" s="79"/>
    </row>
    <row r="20" spans="1:7" s="26" customFormat="1" ht="18" customHeight="1">
      <c r="A20" s="894"/>
      <c r="B20" s="50"/>
      <c r="C20" s="50" t="s">
        <v>62</v>
      </c>
      <c r="D20" s="898">
        <v>18</v>
      </c>
      <c r="E20" s="79"/>
      <c r="F20" s="843"/>
      <c r="G20" s="79"/>
    </row>
    <row r="21" spans="1:7" s="26" customFormat="1" ht="18" customHeight="1">
      <c r="A21" s="894"/>
      <c r="B21" s="50"/>
      <c r="C21" s="50" t="s">
        <v>63</v>
      </c>
      <c r="D21" s="898">
        <v>30</v>
      </c>
      <c r="E21" s="79"/>
      <c r="F21" s="79"/>
      <c r="G21" s="79"/>
    </row>
    <row r="22" spans="1:7" s="2" customFormat="1" ht="18" customHeight="1">
      <c r="A22" s="89"/>
      <c r="B22" s="47"/>
      <c r="C22" s="47"/>
      <c r="D22" s="896"/>
      <c r="E22" s="43"/>
      <c r="F22" s="43"/>
      <c r="G22" s="43"/>
    </row>
    <row r="23" spans="1:7" s="2" customFormat="1" ht="18" customHeight="1">
      <c r="A23" s="89"/>
      <c r="B23" s="47"/>
      <c r="C23" s="47"/>
      <c r="D23" s="896"/>
      <c r="E23" s="43"/>
      <c r="F23" s="43"/>
      <c r="G23" s="43"/>
    </row>
    <row r="24" spans="1:7" s="27" customFormat="1" ht="18" customHeight="1">
      <c r="A24" s="892" t="s">
        <v>64</v>
      </c>
      <c r="B24" s="90"/>
      <c r="C24" s="891" t="s">
        <v>65</v>
      </c>
      <c r="D24" s="899"/>
      <c r="E24" s="893"/>
      <c r="F24" s="893"/>
      <c r="G24" s="893"/>
    </row>
    <row r="25" spans="1:7" s="2" customFormat="1" ht="18" customHeight="1">
      <c r="A25" s="89"/>
      <c r="B25" s="47"/>
      <c r="C25" s="47"/>
      <c r="D25" s="896"/>
      <c r="E25" s="43"/>
      <c r="F25" s="43"/>
      <c r="G25" s="43"/>
    </row>
    <row r="26" spans="1:7" s="26" customFormat="1" ht="18" customHeight="1">
      <c r="A26" s="894"/>
      <c r="B26" s="50"/>
      <c r="C26" s="50" t="s">
        <v>410</v>
      </c>
      <c r="D26" s="898">
        <v>43</v>
      </c>
      <c r="E26" s="79"/>
      <c r="F26" s="79"/>
      <c r="G26" s="79"/>
    </row>
    <row r="27" spans="1:7" s="26" customFormat="1" ht="18" customHeight="1">
      <c r="A27" s="894"/>
      <c r="B27" s="50"/>
      <c r="C27" s="50" t="s">
        <v>411</v>
      </c>
      <c r="D27" s="898">
        <v>44</v>
      </c>
      <c r="E27" s="79"/>
      <c r="F27" s="79"/>
      <c r="G27" s="79"/>
    </row>
    <row r="28" spans="1:7" s="26" customFormat="1" ht="18" customHeight="1">
      <c r="A28" s="894"/>
      <c r="B28" s="50"/>
      <c r="C28" s="50" t="s">
        <v>116</v>
      </c>
      <c r="D28" s="898">
        <v>45</v>
      </c>
      <c r="E28" s="79"/>
      <c r="F28" s="79"/>
      <c r="G28" s="79"/>
    </row>
    <row r="29" spans="1:7" s="26" customFormat="1" ht="18" customHeight="1">
      <c r="A29" s="894"/>
      <c r="B29" s="50"/>
      <c r="C29" s="50" t="s">
        <v>66</v>
      </c>
      <c r="D29" s="898">
        <v>46</v>
      </c>
      <c r="E29" s="79"/>
      <c r="F29" s="79"/>
      <c r="G29" s="79"/>
    </row>
    <row r="30" spans="1:7" s="26" customFormat="1" ht="18" customHeight="1">
      <c r="A30" s="894"/>
      <c r="B30" s="50"/>
      <c r="C30" s="50" t="s">
        <v>67</v>
      </c>
      <c r="D30" s="898">
        <v>47</v>
      </c>
      <c r="E30" s="79"/>
      <c r="F30" s="79"/>
      <c r="G30" s="79"/>
    </row>
    <row r="31" spans="1:7" s="26" customFormat="1" ht="18" customHeight="1">
      <c r="A31" s="894"/>
      <c r="B31" s="50"/>
      <c r="C31" s="50" t="s">
        <v>68</v>
      </c>
      <c r="D31" s="898">
        <v>48</v>
      </c>
      <c r="E31" s="79"/>
      <c r="F31" s="79"/>
      <c r="G31" s="79"/>
    </row>
    <row r="32" spans="4:7" s="2" customFormat="1" ht="18" customHeight="1">
      <c r="D32" s="900"/>
      <c r="E32" s="43"/>
      <c r="F32" s="43"/>
      <c r="G32" s="43"/>
    </row>
    <row r="33" spans="4:7" s="2" customFormat="1" ht="18" customHeight="1">
      <c r="D33" s="900"/>
      <c r="E33" s="43"/>
      <c r="F33" s="43"/>
      <c r="G33" s="43"/>
    </row>
    <row r="34" spans="4:7" s="2" customFormat="1" ht="18" customHeight="1">
      <c r="D34" s="900"/>
      <c r="E34" s="43"/>
      <c r="F34" s="43"/>
      <c r="G34" s="43"/>
    </row>
    <row r="35" spans="4:7" s="2" customFormat="1" ht="18" customHeight="1">
      <c r="D35" s="900"/>
      <c r="E35" s="43"/>
      <c r="F35" s="43"/>
      <c r="G35" s="43"/>
    </row>
    <row r="36" spans="4:7" s="2" customFormat="1" ht="18" customHeight="1">
      <c r="D36" s="900"/>
      <c r="E36" s="43"/>
      <c r="F36" s="43"/>
      <c r="G36" s="43"/>
    </row>
    <row r="37" spans="4:7" s="2" customFormat="1" ht="18" customHeight="1">
      <c r="D37" s="900"/>
      <c r="E37" s="43"/>
      <c r="F37" s="43"/>
      <c r="G37" s="43"/>
    </row>
    <row r="38" spans="4:7" s="2" customFormat="1" ht="18" customHeight="1">
      <c r="D38" s="900"/>
      <c r="E38" s="43"/>
      <c r="F38" s="43"/>
      <c r="G38" s="43"/>
    </row>
    <row r="39" spans="4:7" s="2" customFormat="1" ht="18" customHeight="1">
      <c r="D39" s="900"/>
      <c r="E39" s="43"/>
      <c r="F39" s="43"/>
      <c r="G39" s="43"/>
    </row>
    <row r="40" spans="4:7" s="2" customFormat="1" ht="18" customHeight="1">
      <c r="D40" s="900"/>
      <c r="E40" s="43"/>
      <c r="F40" s="43"/>
      <c r="G40" s="43"/>
    </row>
    <row r="41" spans="4:7" s="2" customFormat="1" ht="18" customHeight="1">
      <c r="D41" s="900"/>
      <c r="E41" s="43"/>
      <c r="F41" s="43"/>
      <c r="G41" s="43"/>
    </row>
    <row r="42" spans="4:7" s="2" customFormat="1" ht="18" customHeight="1">
      <c r="D42" s="900"/>
      <c r="E42" s="43"/>
      <c r="F42" s="43"/>
      <c r="G42" s="43"/>
    </row>
    <row r="43" spans="4:7" s="2" customFormat="1" ht="18" customHeight="1">
      <c r="D43" s="900"/>
      <c r="E43" s="43"/>
      <c r="F43" s="43"/>
      <c r="G43" s="43"/>
    </row>
    <row r="44" spans="4:7" s="2" customFormat="1" ht="18" customHeight="1">
      <c r="D44" s="900"/>
      <c r="E44" s="43"/>
      <c r="F44" s="43"/>
      <c r="G44" s="43"/>
    </row>
    <row r="45" spans="4:7" s="2" customFormat="1" ht="18" customHeight="1">
      <c r="D45" s="900"/>
      <c r="E45" s="43"/>
      <c r="F45" s="43"/>
      <c r="G45" s="43"/>
    </row>
    <row r="46" spans="4:7" s="2" customFormat="1" ht="18" customHeight="1">
      <c r="D46" s="900"/>
      <c r="E46" s="43"/>
      <c r="F46" s="43"/>
      <c r="G46" s="43"/>
    </row>
    <row r="47" spans="4:7" s="2" customFormat="1" ht="18" customHeight="1">
      <c r="D47" s="900"/>
      <c r="E47" s="43"/>
      <c r="F47" s="43"/>
      <c r="G47" s="43"/>
    </row>
    <row r="48" spans="4:7" s="2" customFormat="1" ht="18" customHeight="1">
      <c r="D48" s="900"/>
      <c r="E48" s="43"/>
      <c r="F48" s="43"/>
      <c r="G48" s="43"/>
    </row>
    <row r="49" spans="4:7" s="2" customFormat="1" ht="18" customHeight="1">
      <c r="D49" s="900"/>
      <c r="E49" s="43"/>
      <c r="F49" s="43"/>
      <c r="G49" s="43"/>
    </row>
    <row r="50" spans="4:7" s="2" customFormat="1" ht="18" customHeight="1">
      <c r="D50" s="900"/>
      <c r="E50" s="43"/>
      <c r="F50" s="43"/>
      <c r="G50" s="43"/>
    </row>
    <row r="51" spans="4:7" s="2" customFormat="1" ht="18" customHeight="1">
      <c r="D51" s="900"/>
      <c r="E51" s="43"/>
      <c r="F51" s="43"/>
      <c r="G51" s="43"/>
    </row>
    <row r="52" spans="4:7" s="2" customFormat="1" ht="18" customHeight="1">
      <c r="D52" s="900"/>
      <c r="E52" s="43"/>
      <c r="F52" s="43"/>
      <c r="G52" s="43"/>
    </row>
    <row r="53" spans="4:7" s="2" customFormat="1" ht="18" customHeight="1">
      <c r="D53" s="900"/>
      <c r="E53" s="43"/>
      <c r="F53" s="43"/>
      <c r="G53" s="43"/>
    </row>
    <row r="54" spans="4:7" s="2" customFormat="1" ht="18" customHeight="1">
      <c r="D54" s="900"/>
      <c r="E54" s="43"/>
      <c r="F54" s="43"/>
      <c r="G54" s="43"/>
    </row>
    <row r="55" spans="4:7" s="2" customFormat="1" ht="18" customHeight="1">
      <c r="D55" s="900"/>
      <c r="E55" s="43"/>
      <c r="F55" s="43"/>
      <c r="G55" s="43"/>
    </row>
    <row r="56" spans="4:7" s="2" customFormat="1" ht="18" customHeight="1">
      <c r="D56" s="900"/>
      <c r="E56" s="43"/>
      <c r="F56" s="43"/>
      <c r="G56" s="43"/>
    </row>
    <row r="57" spans="4:7" s="2" customFormat="1" ht="18" customHeight="1">
      <c r="D57" s="900"/>
      <c r="E57" s="43"/>
      <c r="F57" s="43"/>
      <c r="G57" s="43"/>
    </row>
    <row r="58" spans="4:7" s="2" customFormat="1" ht="18" customHeight="1">
      <c r="D58" s="900"/>
      <c r="E58" s="43"/>
      <c r="F58" s="43"/>
      <c r="G58" s="43"/>
    </row>
    <row r="59" spans="4:7" s="2" customFormat="1" ht="18" customHeight="1">
      <c r="D59" s="900"/>
      <c r="E59" s="43"/>
      <c r="F59" s="43"/>
      <c r="G59" s="43"/>
    </row>
    <row r="60" spans="4:7" s="2" customFormat="1" ht="18" customHeight="1">
      <c r="D60" s="900"/>
      <c r="E60" s="43"/>
      <c r="F60" s="43"/>
      <c r="G60" s="43"/>
    </row>
    <row r="61" spans="4:7" s="2" customFormat="1" ht="18" customHeight="1">
      <c r="D61" s="900"/>
      <c r="E61" s="43"/>
      <c r="F61" s="43"/>
      <c r="G61" s="43"/>
    </row>
    <row r="62" spans="4:7" s="2" customFormat="1" ht="18" customHeight="1">
      <c r="D62" s="900"/>
      <c r="E62" s="43"/>
      <c r="F62" s="43"/>
      <c r="G62" s="43"/>
    </row>
    <row r="63" spans="4:7" s="2" customFormat="1" ht="18" customHeight="1">
      <c r="D63" s="900"/>
      <c r="E63" s="43"/>
      <c r="F63" s="43"/>
      <c r="G63" s="43"/>
    </row>
    <row r="64" spans="4:7" s="2" customFormat="1" ht="18" customHeight="1">
      <c r="D64" s="900"/>
      <c r="E64" s="43"/>
      <c r="F64" s="43"/>
      <c r="G64" s="43"/>
    </row>
    <row r="65" spans="4:7" s="2" customFormat="1" ht="18" customHeight="1">
      <c r="D65" s="900"/>
      <c r="E65" s="43"/>
      <c r="F65" s="43"/>
      <c r="G65" s="43"/>
    </row>
    <row r="66" spans="4:7" s="2" customFormat="1" ht="18" customHeight="1">
      <c r="D66" s="900"/>
      <c r="E66" s="43"/>
      <c r="F66" s="43"/>
      <c r="G66" s="43"/>
    </row>
    <row r="67" spans="4:7" s="2" customFormat="1" ht="18" customHeight="1">
      <c r="D67" s="900"/>
      <c r="E67" s="43"/>
      <c r="F67" s="43"/>
      <c r="G67" s="43"/>
    </row>
    <row r="68" spans="4:7" s="2" customFormat="1" ht="18" customHeight="1">
      <c r="D68" s="900"/>
      <c r="E68" s="43"/>
      <c r="F68" s="43"/>
      <c r="G68" s="43"/>
    </row>
    <row r="69" spans="4:7" s="2" customFormat="1" ht="18" customHeight="1">
      <c r="D69" s="900"/>
      <c r="E69" s="43"/>
      <c r="F69" s="43"/>
      <c r="G69" s="43"/>
    </row>
    <row r="70" spans="4:7" s="2" customFormat="1" ht="18" customHeight="1">
      <c r="D70" s="900"/>
      <c r="E70" s="43"/>
      <c r="F70" s="43"/>
      <c r="G70" s="43"/>
    </row>
    <row r="71" spans="4:7" s="2" customFormat="1" ht="18" customHeight="1">
      <c r="D71" s="900"/>
      <c r="E71" s="43"/>
      <c r="F71" s="43"/>
      <c r="G71" s="43"/>
    </row>
    <row r="72" spans="4:7" s="2" customFormat="1" ht="18" customHeight="1">
      <c r="D72" s="900"/>
      <c r="E72" s="43"/>
      <c r="F72" s="43"/>
      <c r="G72" s="43"/>
    </row>
    <row r="73" spans="4:7" s="2" customFormat="1" ht="18" customHeight="1">
      <c r="D73" s="900"/>
      <c r="E73" s="43"/>
      <c r="F73" s="43"/>
      <c r="G73" s="43"/>
    </row>
    <row r="74" spans="4:7" s="2" customFormat="1" ht="18" customHeight="1">
      <c r="D74" s="900"/>
      <c r="E74" s="43"/>
      <c r="F74" s="43"/>
      <c r="G74" s="43"/>
    </row>
    <row r="75" spans="4:7" s="2" customFormat="1" ht="18" customHeight="1">
      <c r="D75" s="900"/>
      <c r="E75" s="43"/>
      <c r="F75" s="43"/>
      <c r="G75" s="43"/>
    </row>
    <row r="76" spans="4:7" s="2" customFormat="1" ht="18" customHeight="1">
      <c r="D76" s="900"/>
      <c r="E76" s="43"/>
      <c r="F76" s="43"/>
      <c r="G76" s="43"/>
    </row>
    <row r="77" spans="4:7" s="2" customFormat="1" ht="18" customHeight="1">
      <c r="D77" s="900"/>
      <c r="E77" s="43"/>
      <c r="F77" s="43"/>
      <c r="G77" s="43"/>
    </row>
    <row r="78" spans="4:7" s="2" customFormat="1" ht="18" customHeight="1">
      <c r="D78" s="900"/>
      <c r="E78" s="43"/>
      <c r="F78" s="43"/>
      <c r="G78" s="43"/>
    </row>
    <row r="79" spans="4:7" s="2" customFormat="1" ht="18" customHeight="1">
      <c r="D79" s="900"/>
      <c r="E79" s="43"/>
      <c r="F79" s="43"/>
      <c r="G79" s="43"/>
    </row>
    <row r="80" spans="4:7" s="2" customFormat="1" ht="18" customHeight="1">
      <c r="D80" s="900"/>
      <c r="E80" s="43"/>
      <c r="F80" s="43"/>
      <c r="G80" s="43"/>
    </row>
    <row r="81" spans="4:7" s="2" customFormat="1" ht="18" customHeight="1">
      <c r="D81" s="900"/>
      <c r="E81" s="43"/>
      <c r="F81" s="43"/>
      <c r="G81" s="43"/>
    </row>
    <row r="82" spans="4:7" s="2" customFormat="1" ht="18" customHeight="1">
      <c r="D82" s="900"/>
      <c r="E82" s="43"/>
      <c r="F82" s="43"/>
      <c r="G82" s="43"/>
    </row>
    <row r="83" spans="4:7" s="2" customFormat="1" ht="18" customHeight="1">
      <c r="D83" s="900"/>
      <c r="E83" s="43"/>
      <c r="F83" s="43"/>
      <c r="G83" s="43"/>
    </row>
    <row r="84" spans="4:7" s="2" customFormat="1" ht="18" customHeight="1">
      <c r="D84" s="900"/>
      <c r="E84" s="43"/>
      <c r="F84" s="43"/>
      <c r="G84" s="43"/>
    </row>
    <row r="85" spans="4:7" s="2" customFormat="1" ht="18" customHeight="1">
      <c r="D85" s="900"/>
      <c r="E85" s="43"/>
      <c r="F85" s="43"/>
      <c r="G85" s="43"/>
    </row>
    <row r="86" spans="4:7" s="2" customFormat="1" ht="18" customHeight="1">
      <c r="D86" s="900"/>
      <c r="E86" s="43"/>
      <c r="F86" s="43"/>
      <c r="G86" s="43"/>
    </row>
    <row r="87" spans="4:7" s="2" customFormat="1" ht="18" customHeight="1">
      <c r="D87" s="900"/>
      <c r="E87" s="43"/>
      <c r="F87" s="43"/>
      <c r="G87" s="43"/>
    </row>
    <row r="88" spans="4:7" s="2" customFormat="1" ht="18" customHeight="1">
      <c r="D88" s="900"/>
      <c r="E88" s="43"/>
      <c r="F88" s="43"/>
      <c r="G88" s="43"/>
    </row>
    <row r="89" spans="4:7" s="2" customFormat="1" ht="18" customHeight="1">
      <c r="D89" s="900"/>
      <c r="E89" s="43"/>
      <c r="F89" s="43"/>
      <c r="G89" s="43"/>
    </row>
    <row r="90" spans="4:7" s="2" customFormat="1" ht="18" customHeight="1">
      <c r="D90" s="900"/>
      <c r="E90" s="43"/>
      <c r="F90" s="43"/>
      <c r="G90" s="43"/>
    </row>
    <row r="91" spans="4:7" s="2" customFormat="1" ht="18" customHeight="1">
      <c r="D91" s="900"/>
      <c r="E91" s="43"/>
      <c r="F91" s="43"/>
      <c r="G91" s="43"/>
    </row>
    <row r="92" spans="4:7" s="2" customFormat="1" ht="18" customHeight="1">
      <c r="D92" s="900"/>
      <c r="E92" s="43"/>
      <c r="F92" s="43"/>
      <c r="G92" s="43"/>
    </row>
    <row r="93" spans="4:7" s="2" customFormat="1" ht="18" customHeight="1">
      <c r="D93" s="900"/>
      <c r="E93" s="43"/>
      <c r="F93" s="43"/>
      <c r="G93" s="43"/>
    </row>
    <row r="94" spans="4:7" s="2" customFormat="1" ht="18" customHeight="1">
      <c r="D94" s="900"/>
      <c r="E94" s="43"/>
      <c r="F94" s="43"/>
      <c r="G94" s="43"/>
    </row>
    <row r="95" spans="4:7" s="2" customFormat="1" ht="18" customHeight="1">
      <c r="D95" s="900"/>
      <c r="E95" s="43"/>
      <c r="F95" s="43"/>
      <c r="G95" s="43"/>
    </row>
    <row r="96" spans="4:7" s="2" customFormat="1" ht="18" customHeight="1">
      <c r="D96" s="900"/>
      <c r="E96" s="43"/>
      <c r="F96" s="43"/>
      <c r="G96" s="43"/>
    </row>
    <row r="97" spans="4:7" s="2" customFormat="1" ht="18" customHeight="1">
      <c r="D97" s="900"/>
      <c r="E97" s="43"/>
      <c r="F97" s="43"/>
      <c r="G97" s="43"/>
    </row>
    <row r="98" spans="4:7" s="2" customFormat="1" ht="18" customHeight="1">
      <c r="D98" s="900"/>
      <c r="E98" s="43"/>
      <c r="F98" s="43"/>
      <c r="G98" s="43"/>
    </row>
    <row r="99" spans="4:7" s="2" customFormat="1" ht="18" customHeight="1">
      <c r="D99" s="900"/>
      <c r="E99" s="43"/>
      <c r="F99" s="43"/>
      <c r="G99" s="43"/>
    </row>
    <row r="100" spans="4:7" s="2" customFormat="1" ht="18" customHeight="1">
      <c r="D100" s="900"/>
      <c r="E100" s="43"/>
      <c r="F100" s="43"/>
      <c r="G100" s="43"/>
    </row>
    <row r="101" spans="4:7" s="2" customFormat="1" ht="18" customHeight="1">
      <c r="D101" s="900"/>
      <c r="E101" s="43"/>
      <c r="F101" s="43"/>
      <c r="G101" s="43"/>
    </row>
    <row r="102" spans="4:7" s="2" customFormat="1" ht="18" customHeight="1">
      <c r="D102" s="900"/>
      <c r="E102" s="43"/>
      <c r="F102" s="43"/>
      <c r="G102" s="43"/>
    </row>
    <row r="103" spans="4:7" s="2" customFormat="1" ht="18" customHeight="1">
      <c r="D103" s="900"/>
      <c r="E103" s="43"/>
      <c r="F103" s="43"/>
      <c r="G103" s="43"/>
    </row>
    <row r="104" spans="4:7" s="2" customFormat="1" ht="18" customHeight="1">
      <c r="D104" s="900"/>
      <c r="E104" s="43"/>
      <c r="F104" s="43"/>
      <c r="G104" s="43"/>
    </row>
    <row r="105" spans="4:7" s="2" customFormat="1" ht="18" customHeight="1">
      <c r="D105" s="900"/>
      <c r="E105" s="43"/>
      <c r="F105" s="43"/>
      <c r="G105" s="43"/>
    </row>
    <row r="106" spans="4:7" s="2" customFormat="1" ht="18" customHeight="1">
      <c r="D106" s="900"/>
      <c r="E106" s="43"/>
      <c r="F106" s="43"/>
      <c r="G106" s="43"/>
    </row>
    <row r="107" spans="4:7" s="2" customFormat="1" ht="18" customHeight="1">
      <c r="D107" s="900"/>
      <c r="E107" s="43"/>
      <c r="F107" s="43"/>
      <c r="G107" s="43"/>
    </row>
    <row r="108" spans="4:7" s="2" customFormat="1" ht="18" customHeight="1">
      <c r="D108" s="900"/>
      <c r="E108" s="43"/>
      <c r="F108" s="43"/>
      <c r="G108" s="43"/>
    </row>
    <row r="109" spans="4:7" s="2" customFormat="1" ht="18" customHeight="1">
      <c r="D109" s="900"/>
      <c r="E109" s="43"/>
      <c r="F109" s="43"/>
      <c r="G109" s="43"/>
    </row>
    <row r="110" spans="4:7" s="2" customFormat="1" ht="18" customHeight="1">
      <c r="D110" s="900"/>
      <c r="E110" s="43"/>
      <c r="F110" s="43"/>
      <c r="G110" s="43"/>
    </row>
    <row r="111" spans="4:7" s="2" customFormat="1" ht="18" customHeight="1">
      <c r="D111" s="900"/>
      <c r="E111" s="43"/>
      <c r="F111" s="43"/>
      <c r="G111" s="43"/>
    </row>
    <row r="112" spans="4:7" s="2" customFormat="1" ht="18" customHeight="1">
      <c r="D112" s="900"/>
      <c r="E112" s="43"/>
      <c r="F112" s="43"/>
      <c r="G112" s="43"/>
    </row>
    <row r="113" spans="4:7" s="2" customFormat="1" ht="18" customHeight="1">
      <c r="D113" s="900"/>
      <c r="E113" s="43"/>
      <c r="F113" s="43"/>
      <c r="G113" s="43"/>
    </row>
    <row r="114" spans="4:7" s="2" customFormat="1" ht="18" customHeight="1">
      <c r="D114" s="900"/>
      <c r="E114" s="43"/>
      <c r="F114" s="43"/>
      <c r="G114" s="43"/>
    </row>
    <row r="115" spans="4:7" s="2" customFormat="1" ht="18" customHeight="1">
      <c r="D115" s="900"/>
      <c r="E115" s="43"/>
      <c r="F115" s="43"/>
      <c r="G115" s="43"/>
    </row>
    <row r="116" spans="4:7" s="2" customFormat="1" ht="18" customHeight="1">
      <c r="D116" s="900"/>
      <c r="E116" s="43"/>
      <c r="F116" s="43"/>
      <c r="G116" s="43"/>
    </row>
    <row r="117" spans="4:7" s="2" customFormat="1" ht="18" customHeight="1">
      <c r="D117" s="900"/>
      <c r="E117" s="43"/>
      <c r="F117" s="43"/>
      <c r="G117" s="43"/>
    </row>
    <row r="118" spans="4:7" s="2" customFormat="1" ht="18" customHeight="1">
      <c r="D118" s="900"/>
      <c r="E118" s="43"/>
      <c r="F118" s="43"/>
      <c r="G118" s="43"/>
    </row>
    <row r="119" spans="4:7" s="2" customFormat="1" ht="18" customHeight="1">
      <c r="D119" s="900"/>
      <c r="E119" s="43"/>
      <c r="F119" s="43"/>
      <c r="G119" s="43"/>
    </row>
    <row r="120" spans="4:7" s="2" customFormat="1" ht="18" customHeight="1">
      <c r="D120" s="900"/>
      <c r="E120" s="43"/>
      <c r="F120" s="43"/>
      <c r="G120" s="43"/>
    </row>
    <row r="121" spans="4:7" s="2" customFormat="1" ht="18" customHeight="1">
      <c r="D121" s="900"/>
      <c r="E121" s="43"/>
      <c r="F121" s="43"/>
      <c r="G121" s="43"/>
    </row>
    <row r="122" spans="4:7" s="2" customFormat="1" ht="18" customHeight="1">
      <c r="D122" s="900"/>
      <c r="E122" s="43"/>
      <c r="F122" s="43"/>
      <c r="G122" s="43"/>
    </row>
    <row r="123" spans="4:7" s="2" customFormat="1" ht="18" customHeight="1">
      <c r="D123" s="900"/>
      <c r="E123" s="43"/>
      <c r="F123" s="43"/>
      <c r="G123" s="43"/>
    </row>
    <row r="124" spans="4:7" s="2" customFormat="1" ht="18" customHeight="1">
      <c r="D124" s="900"/>
      <c r="E124" s="43"/>
      <c r="F124" s="43"/>
      <c r="G124" s="43"/>
    </row>
    <row r="125" spans="4:7" s="2" customFormat="1" ht="18" customHeight="1">
      <c r="D125" s="900"/>
      <c r="E125" s="43"/>
      <c r="F125" s="43"/>
      <c r="G125" s="43"/>
    </row>
    <row r="126" spans="4:7" s="2" customFormat="1" ht="18" customHeight="1">
      <c r="D126" s="900"/>
      <c r="E126" s="43"/>
      <c r="F126" s="43"/>
      <c r="G126" s="43"/>
    </row>
    <row r="127" spans="4:7" s="2" customFormat="1" ht="18" customHeight="1">
      <c r="D127" s="900"/>
      <c r="E127" s="43"/>
      <c r="F127" s="43"/>
      <c r="G127" s="43"/>
    </row>
    <row r="128" spans="4:7" s="2" customFormat="1" ht="18" customHeight="1">
      <c r="D128" s="900"/>
      <c r="E128" s="43"/>
      <c r="F128" s="43"/>
      <c r="G128" s="43"/>
    </row>
    <row r="129" spans="4:7" s="2" customFormat="1" ht="18" customHeight="1">
      <c r="D129" s="900"/>
      <c r="E129" s="43"/>
      <c r="F129" s="43"/>
      <c r="G129" s="43"/>
    </row>
    <row r="130" spans="4:7" s="2" customFormat="1" ht="18" customHeight="1">
      <c r="D130" s="900"/>
      <c r="E130" s="43"/>
      <c r="F130" s="43"/>
      <c r="G130" s="43"/>
    </row>
    <row r="131" spans="4:7" s="2" customFormat="1" ht="18" customHeight="1">
      <c r="D131" s="900"/>
      <c r="E131" s="43"/>
      <c r="F131" s="43"/>
      <c r="G131" s="43"/>
    </row>
    <row r="132" spans="4:7" s="2" customFormat="1" ht="18" customHeight="1">
      <c r="D132" s="900"/>
      <c r="E132" s="43"/>
      <c r="F132" s="43"/>
      <c r="G132" s="43"/>
    </row>
    <row r="133" spans="4:7" s="2" customFormat="1" ht="18" customHeight="1">
      <c r="D133" s="900"/>
      <c r="E133" s="43"/>
      <c r="F133" s="43"/>
      <c r="G133" s="43"/>
    </row>
    <row r="134" spans="4:7" s="2" customFormat="1" ht="18" customHeight="1">
      <c r="D134" s="900"/>
      <c r="E134" s="43"/>
      <c r="F134" s="43"/>
      <c r="G134" s="43"/>
    </row>
    <row r="135" spans="4:7" s="2" customFormat="1" ht="18" customHeight="1">
      <c r="D135" s="900"/>
      <c r="E135" s="43"/>
      <c r="F135" s="43"/>
      <c r="G135" s="43"/>
    </row>
    <row r="136" spans="4:7" s="2" customFormat="1" ht="18" customHeight="1">
      <c r="D136" s="900"/>
      <c r="E136" s="43"/>
      <c r="F136" s="43"/>
      <c r="G136" s="43"/>
    </row>
    <row r="137" spans="4:7" s="2" customFormat="1" ht="18" customHeight="1">
      <c r="D137" s="900"/>
      <c r="E137" s="43"/>
      <c r="F137" s="43"/>
      <c r="G137" s="43"/>
    </row>
    <row r="138" spans="4:7" s="2" customFormat="1" ht="18" customHeight="1">
      <c r="D138" s="900"/>
      <c r="E138" s="43"/>
      <c r="F138" s="43"/>
      <c r="G138" s="43"/>
    </row>
    <row r="139" spans="4:7" s="2" customFormat="1" ht="18" customHeight="1">
      <c r="D139" s="900"/>
      <c r="E139" s="43"/>
      <c r="F139" s="43"/>
      <c r="G139" s="43"/>
    </row>
    <row r="140" spans="4:7" s="2" customFormat="1" ht="18" customHeight="1">
      <c r="D140" s="900"/>
      <c r="E140" s="43"/>
      <c r="F140" s="43"/>
      <c r="G140" s="43"/>
    </row>
    <row r="141" spans="4:7" s="2" customFormat="1" ht="18" customHeight="1">
      <c r="D141" s="900"/>
      <c r="E141" s="43"/>
      <c r="F141" s="43"/>
      <c r="G141" s="43"/>
    </row>
    <row r="142" spans="4:7" s="2" customFormat="1" ht="18" customHeight="1">
      <c r="D142" s="900"/>
      <c r="E142" s="43"/>
      <c r="F142" s="43"/>
      <c r="G142" s="43"/>
    </row>
    <row r="143" spans="4:7" s="2" customFormat="1" ht="18" customHeight="1">
      <c r="D143" s="900"/>
      <c r="E143" s="43"/>
      <c r="F143" s="43"/>
      <c r="G143" s="43"/>
    </row>
    <row r="144" spans="4:7" s="2" customFormat="1" ht="18" customHeight="1">
      <c r="D144" s="900"/>
      <c r="E144" s="43"/>
      <c r="F144" s="43"/>
      <c r="G144" s="43"/>
    </row>
    <row r="145" spans="4:7" s="2" customFormat="1" ht="18" customHeight="1">
      <c r="D145" s="900"/>
      <c r="E145" s="43"/>
      <c r="F145" s="43"/>
      <c r="G145" s="43"/>
    </row>
    <row r="146" spans="4:7" s="2" customFormat="1" ht="18" customHeight="1">
      <c r="D146" s="900"/>
      <c r="E146" s="43"/>
      <c r="F146" s="43"/>
      <c r="G146" s="43"/>
    </row>
    <row r="147" spans="4:7" s="2" customFormat="1" ht="18" customHeight="1">
      <c r="D147" s="900"/>
      <c r="E147" s="43"/>
      <c r="F147" s="43"/>
      <c r="G147" s="43"/>
    </row>
    <row r="148" spans="4:7" s="2" customFormat="1" ht="18" customHeight="1">
      <c r="D148" s="900"/>
      <c r="E148" s="43"/>
      <c r="F148" s="43"/>
      <c r="G148" s="43"/>
    </row>
    <row r="149" spans="4:7" s="2" customFormat="1" ht="18" customHeight="1">
      <c r="D149" s="900"/>
      <c r="E149" s="43"/>
      <c r="F149" s="43"/>
      <c r="G149" s="43"/>
    </row>
    <row r="150" spans="4:7" s="2" customFormat="1" ht="18" customHeight="1">
      <c r="D150" s="900"/>
      <c r="E150" s="43"/>
      <c r="F150" s="43"/>
      <c r="G150" s="43"/>
    </row>
    <row r="151" spans="4:7" s="2" customFormat="1" ht="18" customHeight="1">
      <c r="D151" s="900"/>
      <c r="E151" s="43"/>
      <c r="F151" s="43"/>
      <c r="G151" s="43"/>
    </row>
    <row r="152" spans="4:7" s="2" customFormat="1" ht="18" customHeight="1">
      <c r="D152" s="900"/>
      <c r="E152" s="43"/>
      <c r="F152" s="43"/>
      <c r="G152" s="43"/>
    </row>
    <row r="153" spans="4:7" s="2" customFormat="1" ht="18" customHeight="1">
      <c r="D153" s="900"/>
      <c r="E153" s="43"/>
      <c r="F153" s="43"/>
      <c r="G153" s="43"/>
    </row>
    <row r="154" spans="4:7" s="2" customFormat="1" ht="18" customHeight="1">
      <c r="D154" s="900"/>
      <c r="E154" s="43"/>
      <c r="F154" s="43"/>
      <c r="G154" s="43"/>
    </row>
    <row r="155" spans="4:7" s="2" customFormat="1" ht="18" customHeight="1">
      <c r="D155" s="900"/>
      <c r="E155" s="43"/>
      <c r="F155" s="43"/>
      <c r="G155" s="43"/>
    </row>
    <row r="156" spans="4:7" s="2" customFormat="1" ht="18" customHeight="1">
      <c r="D156" s="900"/>
      <c r="E156" s="43"/>
      <c r="F156" s="43"/>
      <c r="G156" s="43"/>
    </row>
    <row r="157" spans="4:7" s="2" customFormat="1" ht="18" customHeight="1">
      <c r="D157" s="900"/>
      <c r="E157" s="43"/>
      <c r="F157" s="43"/>
      <c r="G157" s="43"/>
    </row>
    <row r="158" spans="4:7" s="2" customFormat="1" ht="18" customHeight="1">
      <c r="D158" s="900"/>
      <c r="E158" s="43"/>
      <c r="F158" s="43"/>
      <c r="G158" s="43"/>
    </row>
    <row r="159" spans="4:7" s="2" customFormat="1" ht="18" customHeight="1">
      <c r="D159" s="900"/>
      <c r="E159" s="43"/>
      <c r="F159" s="43"/>
      <c r="G159" s="43"/>
    </row>
    <row r="160" spans="4:7" s="2" customFormat="1" ht="18" customHeight="1">
      <c r="D160" s="900"/>
      <c r="E160" s="43"/>
      <c r="F160" s="43"/>
      <c r="G160" s="43"/>
    </row>
    <row r="161" spans="4:7" s="2" customFormat="1" ht="18" customHeight="1">
      <c r="D161" s="900"/>
      <c r="E161" s="43"/>
      <c r="F161" s="43"/>
      <c r="G161" s="43"/>
    </row>
    <row r="162" spans="4:7" s="2" customFormat="1" ht="18" customHeight="1">
      <c r="D162" s="900"/>
      <c r="E162" s="43"/>
      <c r="F162" s="43"/>
      <c r="G162" s="43"/>
    </row>
    <row r="163" spans="4:7" s="2" customFormat="1" ht="18" customHeight="1">
      <c r="D163" s="900"/>
      <c r="E163" s="43"/>
      <c r="F163" s="43"/>
      <c r="G163" s="43"/>
    </row>
    <row r="164" spans="4:7" s="2" customFormat="1" ht="18" customHeight="1">
      <c r="D164" s="900"/>
      <c r="E164" s="43"/>
      <c r="F164" s="43"/>
      <c r="G164" s="43"/>
    </row>
    <row r="165" spans="4:7" s="2" customFormat="1" ht="18" customHeight="1">
      <c r="D165" s="900"/>
      <c r="E165" s="43"/>
      <c r="F165" s="43"/>
      <c r="G165" s="43"/>
    </row>
    <row r="166" spans="4:7" s="2" customFormat="1" ht="18" customHeight="1">
      <c r="D166" s="900"/>
      <c r="E166" s="43"/>
      <c r="F166" s="43"/>
      <c r="G166" s="43"/>
    </row>
    <row r="167" spans="4:7" s="2" customFormat="1" ht="18" customHeight="1">
      <c r="D167" s="900"/>
      <c r="E167" s="43"/>
      <c r="F167" s="43"/>
      <c r="G167" s="43"/>
    </row>
    <row r="168" spans="4:7" s="2" customFormat="1" ht="18" customHeight="1">
      <c r="D168" s="900"/>
      <c r="E168" s="43"/>
      <c r="F168" s="43"/>
      <c r="G168" s="43"/>
    </row>
    <row r="169" spans="4:7" s="2" customFormat="1" ht="18" customHeight="1">
      <c r="D169" s="900"/>
      <c r="E169" s="43"/>
      <c r="F169" s="43"/>
      <c r="G169" s="43"/>
    </row>
    <row r="170" spans="4:7" s="2" customFormat="1" ht="18" customHeight="1">
      <c r="D170" s="900"/>
      <c r="E170" s="43"/>
      <c r="F170" s="43"/>
      <c r="G170" s="43"/>
    </row>
    <row r="171" spans="4:7" s="2" customFormat="1" ht="18" customHeight="1">
      <c r="D171" s="900"/>
      <c r="E171" s="43"/>
      <c r="F171" s="43"/>
      <c r="G171" s="43"/>
    </row>
    <row r="172" spans="4:7" s="2" customFormat="1" ht="18" customHeight="1">
      <c r="D172" s="900"/>
      <c r="E172" s="43"/>
      <c r="F172" s="43"/>
      <c r="G172" s="43"/>
    </row>
    <row r="173" spans="4:7" s="2" customFormat="1" ht="18" customHeight="1">
      <c r="D173" s="900"/>
      <c r="E173" s="43"/>
      <c r="F173" s="43"/>
      <c r="G173" s="43"/>
    </row>
    <row r="174" spans="4:7" s="2" customFormat="1" ht="18" customHeight="1">
      <c r="D174" s="900"/>
      <c r="E174" s="43"/>
      <c r="F174" s="43"/>
      <c r="G174" s="43"/>
    </row>
    <row r="175" spans="4:7" s="2" customFormat="1" ht="18" customHeight="1">
      <c r="D175" s="900"/>
      <c r="E175" s="43"/>
      <c r="F175" s="43"/>
      <c r="G175" s="43"/>
    </row>
    <row r="176" spans="4:7" s="2" customFormat="1" ht="18" customHeight="1">
      <c r="D176" s="900"/>
      <c r="E176" s="43"/>
      <c r="F176" s="43"/>
      <c r="G176" s="43"/>
    </row>
    <row r="177" spans="4:7" s="2" customFormat="1" ht="18" customHeight="1">
      <c r="D177" s="900"/>
      <c r="E177" s="43"/>
      <c r="F177" s="43"/>
      <c r="G177" s="43"/>
    </row>
    <row r="178" spans="4:7" s="2" customFormat="1" ht="18" customHeight="1">
      <c r="D178" s="900"/>
      <c r="E178" s="43"/>
      <c r="F178" s="43"/>
      <c r="G178" s="43"/>
    </row>
    <row r="179" spans="4:7" s="2" customFormat="1" ht="18" customHeight="1">
      <c r="D179" s="900"/>
      <c r="E179" s="43"/>
      <c r="F179" s="43"/>
      <c r="G179" s="43"/>
    </row>
    <row r="180" spans="4:7" s="2" customFormat="1" ht="18" customHeight="1">
      <c r="D180" s="900"/>
      <c r="E180" s="43"/>
      <c r="F180" s="43"/>
      <c r="G180" s="43"/>
    </row>
    <row r="181" spans="4:7" s="2" customFormat="1" ht="18" customHeight="1">
      <c r="D181" s="900"/>
      <c r="E181" s="43"/>
      <c r="F181" s="43"/>
      <c r="G181" s="43"/>
    </row>
    <row r="182" spans="4:7" s="2" customFormat="1" ht="18" customHeight="1">
      <c r="D182" s="900"/>
      <c r="E182" s="43"/>
      <c r="F182" s="43"/>
      <c r="G182" s="43"/>
    </row>
    <row r="183" spans="4:7" s="2" customFormat="1" ht="18" customHeight="1">
      <c r="D183" s="900"/>
      <c r="E183" s="43"/>
      <c r="F183" s="43"/>
      <c r="G183" s="43"/>
    </row>
    <row r="184" spans="4:7" s="2" customFormat="1" ht="18" customHeight="1">
      <c r="D184" s="900"/>
      <c r="E184" s="43"/>
      <c r="F184" s="43"/>
      <c r="G184" s="43"/>
    </row>
    <row r="185" spans="4:7" s="2" customFormat="1" ht="18" customHeight="1">
      <c r="D185" s="900"/>
      <c r="E185" s="43"/>
      <c r="F185" s="43"/>
      <c r="G185" s="43"/>
    </row>
    <row r="186" spans="4:7" s="2" customFormat="1" ht="18" customHeight="1">
      <c r="D186" s="900"/>
      <c r="E186" s="43"/>
      <c r="F186" s="43"/>
      <c r="G186" s="43"/>
    </row>
    <row r="187" spans="4:7" s="2" customFormat="1" ht="18" customHeight="1">
      <c r="D187" s="900"/>
      <c r="E187" s="43"/>
      <c r="F187" s="43"/>
      <c r="G187" s="43"/>
    </row>
    <row r="188" spans="4:7" s="2" customFormat="1" ht="18" customHeight="1">
      <c r="D188" s="900"/>
      <c r="E188" s="43"/>
      <c r="F188" s="43"/>
      <c r="G188" s="43"/>
    </row>
    <row r="189" spans="4:7" s="2" customFormat="1" ht="18" customHeight="1">
      <c r="D189" s="900"/>
      <c r="E189" s="43"/>
      <c r="F189" s="43"/>
      <c r="G189" s="43"/>
    </row>
    <row r="190" spans="4:7" s="2" customFormat="1" ht="18" customHeight="1">
      <c r="D190" s="900"/>
      <c r="E190" s="43"/>
      <c r="F190" s="43"/>
      <c r="G190" s="43"/>
    </row>
    <row r="191" spans="4:7" s="2" customFormat="1" ht="18" customHeight="1">
      <c r="D191" s="900"/>
      <c r="E191" s="43"/>
      <c r="F191" s="43"/>
      <c r="G191" s="43"/>
    </row>
    <row r="192" spans="4:7" s="2" customFormat="1" ht="18" customHeight="1">
      <c r="D192" s="900"/>
      <c r="E192" s="43"/>
      <c r="F192" s="43"/>
      <c r="G192" s="43"/>
    </row>
    <row r="193" spans="4:7" s="2" customFormat="1" ht="18" customHeight="1">
      <c r="D193" s="900"/>
      <c r="E193" s="43"/>
      <c r="F193" s="43"/>
      <c r="G193" s="43"/>
    </row>
    <row r="194" spans="4:7" s="2" customFormat="1" ht="18" customHeight="1">
      <c r="D194" s="900"/>
      <c r="E194" s="43"/>
      <c r="F194" s="43"/>
      <c r="G194" s="43"/>
    </row>
    <row r="195" spans="4:7" s="2" customFormat="1" ht="18" customHeight="1">
      <c r="D195" s="900"/>
      <c r="E195" s="43"/>
      <c r="F195" s="43"/>
      <c r="G195" s="43"/>
    </row>
    <row r="196" spans="4:7" s="2" customFormat="1" ht="18" customHeight="1">
      <c r="D196" s="900"/>
      <c r="E196" s="43"/>
      <c r="F196" s="43"/>
      <c r="G196" s="43"/>
    </row>
    <row r="197" spans="4:7" s="2" customFormat="1" ht="18" customHeight="1">
      <c r="D197" s="900"/>
      <c r="E197" s="43"/>
      <c r="F197" s="43"/>
      <c r="G197" s="43"/>
    </row>
    <row r="198" spans="4:7" s="2" customFormat="1" ht="18" customHeight="1">
      <c r="D198" s="900"/>
      <c r="E198" s="43"/>
      <c r="F198" s="43"/>
      <c r="G198" s="43"/>
    </row>
    <row r="199" spans="4:7" s="2" customFormat="1" ht="18" customHeight="1">
      <c r="D199" s="900"/>
      <c r="E199" s="43"/>
      <c r="F199" s="43"/>
      <c r="G199" s="43"/>
    </row>
    <row r="200" spans="4:7" s="2" customFormat="1" ht="18" customHeight="1">
      <c r="D200" s="900"/>
      <c r="E200" s="43"/>
      <c r="F200" s="43"/>
      <c r="G200" s="43"/>
    </row>
    <row r="201" spans="4:7" s="2" customFormat="1" ht="18" customHeight="1">
      <c r="D201" s="900"/>
      <c r="E201" s="43"/>
      <c r="F201" s="43"/>
      <c r="G201" s="43"/>
    </row>
    <row r="202" spans="4:7" s="2" customFormat="1" ht="18" customHeight="1">
      <c r="D202" s="900"/>
      <c r="E202" s="43"/>
      <c r="F202" s="43"/>
      <c r="G202" s="43"/>
    </row>
    <row r="203" spans="4:7" s="2" customFormat="1" ht="18" customHeight="1">
      <c r="D203" s="900"/>
      <c r="E203" s="43"/>
      <c r="F203" s="43"/>
      <c r="G203" s="43"/>
    </row>
    <row r="204" spans="4:7" s="2" customFormat="1" ht="18" customHeight="1">
      <c r="D204" s="900"/>
      <c r="E204" s="43"/>
      <c r="F204" s="43"/>
      <c r="G204" s="43"/>
    </row>
    <row r="205" spans="4:7" s="2" customFormat="1" ht="18" customHeight="1">
      <c r="D205" s="900"/>
      <c r="E205" s="43"/>
      <c r="F205" s="43"/>
      <c r="G205" s="43"/>
    </row>
    <row r="206" spans="4:7" s="2" customFormat="1" ht="18" customHeight="1">
      <c r="D206" s="900"/>
      <c r="E206" s="43"/>
      <c r="F206" s="43"/>
      <c r="G206" s="43"/>
    </row>
    <row r="207" spans="4:7" s="2" customFormat="1" ht="18" customHeight="1">
      <c r="D207" s="900"/>
      <c r="E207" s="43"/>
      <c r="F207" s="43"/>
      <c r="G207" s="43"/>
    </row>
    <row r="208" spans="4:7" s="2" customFormat="1" ht="18" customHeight="1">
      <c r="D208" s="900"/>
      <c r="E208" s="43"/>
      <c r="F208" s="43"/>
      <c r="G208" s="43"/>
    </row>
    <row r="209" spans="4:7" s="2" customFormat="1" ht="18" customHeight="1">
      <c r="D209" s="900"/>
      <c r="E209" s="43"/>
      <c r="F209" s="43"/>
      <c r="G209" s="43"/>
    </row>
    <row r="210" spans="4:7" s="2" customFormat="1" ht="18" customHeight="1">
      <c r="D210" s="900"/>
      <c r="E210" s="43"/>
      <c r="F210" s="43"/>
      <c r="G210" s="43"/>
    </row>
    <row r="211" spans="4:7" s="2" customFormat="1" ht="18" customHeight="1">
      <c r="D211" s="900"/>
      <c r="E211" s="43"/>
      <c r="F211" s="43"/>
      <c r="G211" s="43"/>
    </row>
    <row r="212" spans="4:7" s="2" customFormat="1" ht="18" customHeight="1">
      <c r="D212" s="900"/>
      <c r="E212" s="43"/>
      <c r="F212" s="43"/>
      <c r="G212" s="43"/>
    </row>
    <row r="213" spans="4:7" s="2" customFormat="1" ht="18" customHeight="1">
      <c r="D213" s="900"/>
      <c r="E213" s="43"/>
      <c r="F213" s="43"/>
      <c r="G213" s="43"/>
    </row>
    <row r="214" spans="4:7" s="2" customFormat="1" ht="18" customHeight="1">
      <c r="D214" s="900"/>
      <c r="E214" s="43"/>
      <c r="F214" s="43"/>
      <c r="G214" s="43"/>
    </row>
    <row r="215" spans="4:7" s="2" customFormat="1" ht="18" customHeight="1">
      <c r="D215" s="900"/>
      <c r="E215" s="43"/>
      <c r="F215" s="43"/>
      <c r="G215" s="43"/>
    </row>
    <row r="216" spans="4:7" s="2" customFormat="1" ht="18" customHeight="1">
      <c r="D216" s="900"/>
      <c r="E216" s="43"/>
      <c r="F216" s="43"/>
      <c r="G216" s="43"/>
    </row>
    <row r="217" spans="4:7" s="2" customFormat="1" ht="18" customHeight="1">
      <c r="D217" s="900"/>
      <c r="E217" s="43"/>
      <c r="F217" s="43"/>
      <c r="G217" s="43"/>
    </row>
    <row r="218" spans="4:7" s="2" customFormat="1" ht="18" customHeight="1">
      <c r="D218" s="900"/>
      <c r="E218" s="43"/>
      <c r="F218" s="43"/>
      <c r="G218" s="43"/>
    </row>
    <row r="219" spans="4:7" s="2" customFormat="1" ht="18" customHeight="1">
      <c r="D219" s="900"/>
      <c r="E219" s="43"/>
      <c r="F219" s="43"/>
      <c r="G219" s="43"/>
    </row>
    <row r="220" spans="4:7" s="2" customFormat="1" ht="18" customHeight="1">
      <c r="D220" s="900"/>
      <c r="E220" s="43"/>
      <c r="F220" s="43"/>
      <c r="G220" s="43"/>
    </row>
    <row r="221" spans="4:7" s="2" customFormat="1" ht="18" customHeight="1">
      <c r="D221" s="900"/>
      <c r="E221" s="43"/>
      <c r="F221" s="43"/>
      <c r="G221" s="43"/>
    </row>
    <row r="222" spans="4:7" s="2" customFormat="1" ht="18" customHeight="1">
      <c r="D222" s="900"/>
      <c r="E222" s="43"/>
      <c r="F222" s="43"/>
      <c r="G222" s="43"/>
    </row>
    <row r="223" spans="4:7" s="2" customFormat="1" ht="18" customHeight="1">
      <c r="D223" s="900"/>
      <c r="E223" s="43"/>
      <c r="F223" s="43"/>
      <c r="G223" s="43"/>
    </row>
    <row r="224" spans="4:7" s="2" customFormat="1" ht="18" customHeight="1">
      <c r="D224" s="900"/>
      <c r="E224" s="43"/>
      <c r="F224" s="43"/>
      <c r="G224" s="43"/>
    </row>
    <row r="225" spans="4:7" s="2" customFormat="1" ht="18" customHeight="1">
      <c r="D225" s="900"/>
      <c r="E225" s="43"/>
      <c r="F225" s="43"/>
      <c r="G225" s="43"/>
    </row>
    <row r="226" spans="4:7" s="2" customFormat="1" ht="18" customHeight="1">
      <c r="D226" s="900"/>
      <c r="E226" s="43"/>
      <c r="F226" s="43"/>
      <c r="G226" s="43"/>
    </row>
    <row r="227" spans="4:7" s="2" customFormat="1" ht="18" customHeight="1">
      <c r="D227" s="900"/>
      <c r="E227" s="43"/>
      <c r="F227" s="43"/>
      <c r="G227" s="43"/>
    </row>
    <row r="228" spans="4:7" s="2" customFormat="1" ht="18" customHeight="1">
      <c r="D228" s="900"/>
      <c r="E228" s="43"/>
      <c r="F228" s="43"/>
      <c r="G228" s="43"/>
    </row>
    <row r="229" spans="4:7" s="2" customFormat="1" ht="18" customHeight="1">
      <c r="D229" s="900"/>
      <c r="E229" s="43"/>
      <c r="F229" s="43"/>
      <c r="G229" s="43"/>
    </row>
    <row r="230" spans="4:7" s="2" customFormat="1" ht="18" customHeight="1">
      <c r="D230" s="900"/>
      <c r="E230" s="43"/>
      <c r="F230" s="43"/>
      <c r="G230" s="43"/>
    </row>
    <row r="231" spans="4:7" s="2" customFormat="1" ht="18" customHeight="1">
      <c r="D231" s="900"/>
      <c r="E231" s="43"/>
      <c r="F231" s="43"/>
      <c r="G231" s="43"/>
    </row>
    <row r="232" spans="4:7" s="2" customFormat="1" ht="18" customHeight="1">
      <c r="D232" s="900"/>
      <c r="E232" s="43"/>
      <c r="F232" s="43"/>
      <c r="G232" s="43"/>
    </row>
    <row r="233" spans="4:7" s="2" customFormat="1" ht="18" customHeight="1">
      <c r="D233" s="900"/>
      <c r="E233" s="43"/>
      <c r="F233" s="43"/>
      <c r="G233" s="43"/>
    </row>
    <row r="234" spans="4:7" s="2" customFormat="1" ht="18" customHeight="1">
      <c r="D234" s="900"/>
      <c r="E234" s="43"/>
      <c r="F234" s="43"/>
      <c r="G234" s="43"/>
    </row>
    <row r="235" spans="4:7" s="2" customFormat="1" ht="18" customHeight="1">
      <c r="D235" s="900"/>
      <c r="E235" s="43"/>
      <c r="F235" s="43"/>
      <c r="G235" s="43"/>
    </row>
    <row r="236" spans="4:7" s="2" customFormat="1" ht="18" customHeight="1">
      <c r="D236" s="900"/>
      <c r="E236" s="43"/>
      <c r="F236" s="43"/>
      <c r="G236" s="43"/>
    </row>
    <row r="237" spans="4:7" s="2" customFormat="1" ht="18" customHeight="1">
      <c r="D237" s="900"/>
      <c r="E237" s="43"/>
      <c r="F237" s="43"/>
      <c r="G237" s="43"/>
    </row>
    <row r="238" spans="4:7" s="2" customFormat="1" ht="18" customHeight="1">
      <c r="D238" s="900"/>
      <c r="E238" s="43"/>
      <c r="F238" s="43"/>
      <c r="G238" s="43"/>
    </row>
    <row r="239" spans="4:7" s="2" customFormat="1" ht="18" customHeight="1">
      <c r="D239" s="900"/>
      <c r="E239" s="43"/>
      <c r="F239" s="43"/>
      <c r="G239" s="43"/>
    </row>
    <row r="240" spans="4:7" s="2" customFormat="1" ht="18" customHeight="1">
      <c r="D240" s="900"/>
      <c r="E240" s="43"/>
      <c r="F240" s="43"/>
      <c r="G240" s="43"/>
    </row>
  </sheetData>
  <mergeCells count="4">
    <mergeCell ref="A1:D1"/>
    <mergeCell ref="A3:D3"/>
    <mergeCell ref="A6:D6"/>
    <mergeCell ref="A5:D5"/>
  </mergeCells>
  <printOptions horizontalCentered="1"/>
  <pageMargins left="0.45" right="0.78" top="1.63" bottom="0.47" header="0.38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17.83203125" style="2" customWidth="1"/>
    <col min="2" max="2" width="2.66015625" style="2" customWidth="1"/>
    <col min="3" max="3" width="52" style="2" customWidth="1"/>
    <col min="4" max="4" width="3.5" style="43" customWidth="1"/>
    <col min="5" max="5" width="13.16015625" style="43" customWidth="1"/>
    <col min="6" max="6" width="13.5" style="43" customWidth="1"/>
    <col min="7" max="7" width="14.33203125" style="43" customWidth="1"/>
    <col min="8" max="8" width="14.5" style="2" bestFit="1" customWidth="1"/>
    <col min="9" max="27" width="9.33203125" style="2" customWidth="1"/>
    <col min="28" max="28" width="9.16015625" style="2" customWidth="1"/>
    <col min="29" max="29" width="11.16015625" style="2" customWidth="1"/>
    <col min="30" max="31" width="9.33203125" style="2" customWidth="1"/>
    <col min="32" max="32" width="8" style="2" customWidth="1"/>
    <col min="33" max="16384" width="9.33203125" style="2" customWidth="1"/>
  </cols>
  <sheetData>
    <row r="1" spans="1:7" ht="12.75">
      <c r="A1" s="47" t="s">
        <v>49</v>
      </c>
      <c r="B1" s="47"/>
      <c r="C1" s="47"/>
      <c r="D1" s="86"/>
      <c r="E1" s="86"/>
      <c r="F1" s="86"/>
      <c r="G1" s="86"/>
    </row>
    <row r="2" spans="1:7" ht="12.75">
      <c r="A2" s="47" t="s">
        <v>50</v>
      </c>
      <c r="B2" s="47"/>
      <c r="C2" s="47"/>
      <c r="D2" s="86"/>
      <c r="E2" s="86"/>
      <c r="F2" s="86"/>
      <c r="G2" s="86"/>
    </row>
    <row r="3" spans="1:7" ht="12.75">
      <c r="A3" s="223"/>
      <c r="B3" s="47"/>
      <c r="C3" s="47"/>
      <c r="D3" s="86"/>
      <c r="E3" s="86"/>
      <c r="F3" s="86"/>
      <c r="G3" s="86"/>
    </row>
    <row r="4" spans="1:7" ht="12.75">
      <c r="A4" s="47"/>
      <c r="B4" s="47"/>
      <c r="C4" s="47"/>
      <c r="D4" s="86"/>
      <c r="E4" s="86"/>
      <c r="F4" s="86"/>
      <c r="G4" s="86"/>
    </row>
    <row r="5" spans="1:7" ht="12.75">
      <c r="A5" s="47"/>
      <c r="B5" s="47"/>
      <c r="C5" s="47"/>
      <c r="D5" s="86"/>
      <c r="E5" s="86"/>
      <c r="F5" s="86"/>
      <c r="G5" s="86"/>
    </row>
    <row r="6" spans="1:7" s="27" customFormat="1" ht="51" customHeight="1">
      <c r="A6" s="1233" t="s">
        <v>57</v>
      </c>
      <c r="B6" s="1233"/>
      <c r="C6" s="1233"/>
      <c r="D6" s="1233"/>
      <c r="E6" s="1233"/>
      <c r="F6" s="1233"/>
      <c r="G6" s="1233"/>
    </row>
    <row r="7" spans="1:7" s="27" customFormat="1" ht="18">
      <c r="A7" s="90"/>
      <c r="B7" s="90"/>
      <c r="C7" s="90"/>
      <c r="D7" s="91"/>
      <c r="E7" s="91"/>
      <c r="F7" s="91"/>
      <c r="G7" s="91"/>
    </row>
    <row r="8" spans="1:7" s="27" customFormat="1" ht="18">
      <c r="A8" s="1233" t="s">
        <v>388</v>
      </c>
      <c r="B8" s="1233"/>
      <c r="C8" s="1233"/>
      <c r="D8" s="1233"/>
      <c r="E8" s="1233"/>
      <c r="F8" s="1233"/>
      <c r="G8" s="1233"/>
    </row>
    <row r="9" spans="1:8" s="27" customFormat="1" ht="18">
      <c r="A9" s="90"/>
      <c r="B9" s="90"/>
      <c r="C9" s="90"/>
      <c r="D9" s="91"/>
      <c r="E9" s="91"/>
      <c r="F9" s="91"/>
      <c r="G9" s="91"/>
      <c r="H9" s="28"/>
    </row>
    <row r="10" spans="1:7" s="27" customFormat="1" ht="19.5" customHeight="1">
      <c r="A10" s="1235">
        <v>38165</v>
      </c>
      <c r="B10" s="1235"/>
      <c r="C10" s="1235"/>
      <c r="D10" s="1235"/>
      <c r="E10" s="1235"/>
      <c r="F10" s="1235"/>
      <c r="G10" s="1236"/>
    </row>
    <row r="11" spans="1:7" s="27" customFormat="1" ht="19.5" customHeight="1">
      <c r="A11" s="85"/>
      <c r="B11" s="85"/>
      <c r="C11" s="85"/>
      <c r="D11" s="92"/>
      <c r="E11" s="91"/>
      <c r="F11" s="92"/>
      <c r="G11" s="92"/>
    </row>
    <row r="12" spans="1:7" ht="12.75">
      <c r="A12" s="47"/>
      <c r="B12" s="47"/>
      <c r="C12" s="47"/>
      <c r="D12" s="86"/>
      <c r="E12" s="86"/>
      <c r="F12" s="86"/>
      <c r="G12" s="86"/>
    </row>
    <row r="13" spans="1:7" ht="13.5" thickBot="1">
      <c r="A13" s="47"/>
      <c r="B13" s="47"/>
      <c r="C13" s="47"/>
      <c r="D13" s="86"/>
      <c r="E13" s="93" t="s">
        <v>391</v>
      </c>
      <c r="F13" s="93" t="s">
        <v>392</v>
      </c>
      <c r="G13" s="93" t="s">
        <v>11</v>
      </c>
    </row>
    <row r="14" spans="1:7" ht="12.75">
      <c r="A14" s="47"/>
      <c r="B14" s="47"/>
      <c r="C14" s="47"/>
      <c r="D14" s="86"/>
      <c r="E14" s="94"/>
      <c r="F14" s="94"/>
      <c r="G14" s="94"/>
    </row>
    <row r="15" spans="1:7" ht="12.75">
      <c r="A15" s="47"/>
      <c r="B15" s="47">
        <v>1</v>
      </c>
      <c r="C15" s="87" t="s">
        <v>389</v>
      </c>
      <c r="D15" s="86"/>
      <c r="E15" s="94"/>
      <c r="F15" s="94"/>
      <c r="G15" s="94"/>
    </row>
    <row r="16" spans="1:8" ht="21" customHeight="1">
      <c r="A16" s="47"/>
      <c r="B16" s="47"/>
      <c r="C16" s="47" t="s">
        <v>390</v>
      </c>
      <c r="D16" s="86"/>
      <c r="E16" s="94">
        <f>SUM('PEAD REQ'!T23:AC23)</f>
        <v>1612</v>
      </c>
      <c r="F16" s="94">
        <f>SUM('PEAD REQ'!I23:S23)</f>
        <v>410</v>
      </c>
      <c r="G16" s="94">
        <f>SUM(E16:F16)</f>
        <v>2022</v>
      </c>
      <c r="H16" s="43"/>
    </row>
    <row r="17" spans="1:7" ht="12.75">
      <c r="A17" s="47"/>
      <c r="B17" s="47"/>
      <c r="C17" s="47"/>
      <c r="D17" s="86"/>
      <c r="E17" s="94"/>
      <c r="F17" s="94"/>
      <c r="G17" s="94"/>
    </row>
    <row r="18" spans="1:7" ht="12.75">
      <c r="A18" s="47"/>
      <c r="B18" s="47"/>
      <c r="C18" s="47"/>
      <c r="D18" s="86"/>
      <c r="E18" s="94"/>
      <c r="F18" s="94"/>
      <c r="G18" s="94"/>
    </row>
    <row r="19" spans="1:7" ht="12.75">
      <c r="A19" s="47"/>
      <c r="B19" s="47">
        <v>2</v>
      </c>
      <c r="C19" s="87" t="s">
        <v>393</v>
      </c>
      <c r="D19" s="86"/>
      <c r="E19" s="94"/>
      <c r="F19" s="94"/>
      <c r="G19" s="94"/>
    </row>
    <row r="20" spans="1:8" ht="22.5" customHeight="1">
      <c r="A20" s="47"/>
      <c r="B20" s="47"/>
      <c r="C20" s="47" t="s">
        <v>106</v>
      </c>
      <c r="D20" s="86"/>
      <c r="E20" s="94">
        <f>+E24-E16</f>
        <v>316.5999999999999</v>
      </c>
      <c r="F20" s="208">
        <f>+F24-F16</f>
        <v>69</v>
      </c>
      <c r="G20" s="94">
        <f>+G24-G16</f>
        <v>385.5999999999999</v>
      </c>
      <c r="H20" s="43"/>
    </row>
    <row r="21" spans="1:7" ht="12.75">
      <c r="A21" s="47"/>
      <c r="B21" s="47"/>
      <c r="C21" s="47"/>
      <c r="D21" s="86"/>
      <c r="E21" s="94"/>
      <c r="F21" s="94"/>
      <c r="G21" s="94"/>
    </row>
    <row r="22" spans="1:7" ht="12.75">
      <c r="A22" s="47"/>
      <c r="B22" s="47"/>
      <c r="C22" s="47"/>
      <c r="D22" s="86"/>
      <c r="E22" s="94"/>
      <c r="F22" s="94"/>
      <c r="G22" s="94"/>
    </row>
    <row r="23" spans="1:7" ht="12.75">
      <c r="A23" s="47"/>
      <c r="B23" s="47">
        <v>3</v>
      </c>
      <c r="C23" s="87" t="s">
        <v>394</v>
      </c>
      <c r="D23" s="86"/>
      <c r="E23" s="94"/>
      <c r="F23" s="94"/>
      <c r="G23" s="94"/>
    </row>
    <row r="24" spans="1:32" ht="24.75" customHeight="1">
      <c r="A24" s="47"/>
      <c r="B24" s="47"/>
      <c r="C24" s="47" t="s">
        <v>395</v>
      </c>
      <c r="D24" s="86"/>
      <c r="E24" s="95">
        <f>SUM('DIV EQUP'!L18:U18)</f>
        <v>1928.6</v>
      </c>
      <c r="F24" s="95">
        <v>479</v>
      </c>
      <c r="G24" s="95">
        <f>SUM(E24:F24)</f>
        <v>2407.6</v>
      </c>
      <c r="H24" s="3"/>
      <c r="AF24" s="2">
        <f>236-140</f>
        <v>96</v>
      </c>
    </row>
    <row r="25" spans="1:7" ht="12.75">
      <c r="A25" s="47"/>
      <c r="B25" s="47"/>
      <c r="C25" s="47"/>
      <c r="D25" s="86"/>
      <c r="E25" s="94"/>
      <c r="F25" s="94"/>
      <c r="G25" s="94"/>
    </row>
    <row r="26" spans="1:7" ht="12.75">
      <c r="A26" s="47"/>
      <c r="B26" s="47"/>
      <c r="C26" s="47"/>
      <c r="D26" s="86"/>
      <c r="E26" s="94"/>
      <c r="F26" s="94"/>
      <c r="G26" s="94"/>
    </row>
    <row r="27" spans="1:7" ht="12.75">
      <c r="A27" s="47"/>
      <c r="B27" s="47">
        <v>4</v>
      </c>
      <c r="C27" s="87" t="s">
        <v>396</v>
      </c>
      <c r="D27" s="86"/>
      <c r="E27" s="285">
        <v>0</v>
      </c>
      <c r="F27" s="94">
        <f>SUM('DIV EQUP'!V21:X21,'DIV EQUP'!F20:G20)+'DIV EQUP'!C20</f>
        <v>175</v>
      </c>
      <c r="G27" s="94">
        <f>SUM(E27:F27)</f>
        <v>175</v>
      </c>
    </row>
    <row r="28" spans="1:7" ht="12.75">
      <c r="A28" s="47"/>
      <c r="B28" s="47"/>
      <c r="C28" s="47"/>
      <c r="D28" s="86"/>
      <c r="E28" s="94"/>
      <c r="F28" s="94"/>
      <c r="G28" s="94"/>
    </row>
    <row r="29" spans="1:7" ht="12.75">
      <c r="A29" s="47"/>
      <c r="B29" s="47"/>
      <c r="C29" s="47"/>
      <c r="D29" s="86"/>
      <c r="E29" s="94"/>
      <c r="F29" s="94"/>
      <c r="G29" s="94"/>
    </row>
    <row r="30" spans="1:7" ht="12.75">
      <c r="A30" s="47"/>
      <c r="B30" s="47">
        <v>5</v>
      </c>
      <c r="C30" s="87" t="s">
        <v>397</v>
      </c>
      <c r="D30" s="86"/>
      <c r="E30" s="95">
        <f>SUM(E24:E29)</f>
        <v>1928.6</v>
      </c>
      <c r="F30" s="95">
        <f>SUM(F24:F29)</f>
        <v>654</v>
      </c>
      <c r="G30" s="95">
        <f>SUM(G24:G29)</f>
        <v>2582.6</v>
      </c>
    </row>
    <row r="31" spans="1:7" ht="12.75">
      <c r="A31" s="47"/>
      <c r="B31" s="47"/>
      <c r="C31" s="47"/>
      <c r="D31" s="86"/>
      <c r="E31" s="94"/>
      <c r="F31" s="94"/>
      <c r="G31" s="94"/>
    </row>
    <row r="32" spans="1:7" ht="12.75">
      <c r="A32" s="47"/>
      <c r="B32" s="47"/>
      <c r="C32" s="47"/>
      <c r="D32" s="86"/>
      <c r="E32" s="94"/>
      <c r="F32" s="94"/>
      <c r="G32" s="94"/>
    </row>
    <row r="33" spans="1:7" ht="12.75">
      <c r="A33" s="47"/>
      <c r="B33" s="47">
        <v>6</v>
      </c>
      <c r="C33" s="87" t="s">
        <v>398</v>
      </c>
      <c r="D33" s="86"/>
      <c r="E33" s="94"/>
      <c r="F33" s="94"/>
      <c r="G33" s="94"/>
    </row>
    <row r="34" spans="1:7" ht="12.75">
      <c r="A34" s="47"/>
      <c r="B34" s="47"/>
      <c r="C34" s="47"/>
      <c r="D34" s="86"/>
      <c r="E34" s="94"/>
      <c r="F34" s="94"/>
      <c r="G34" s="94"/>
    </row>
    <row r="35" spans="1:8" ht="12.75">
      <c r="A35" s="47"/>
      <c r="B35" s="47"/>
      <c r="C35" s="47" t="s">
        <v>399</v>
      </c>
      <c r="D35" s="86"/>
      <c r="E35" s="94">
        <f>SUM('DIV EQUP'!L23:U23)</f>
        <v>1</v>
      </c>
      <c r="F35" s="94">
        <f>SUM('DIV EQUP'!C23:D23,'DIV EQUP'!E23:K23)</f>
        <v>61</v>
      </c>
      <c r="G35" s="94">
        <f>SUM(E35:F35)</f>
        <v>62</v>
      </c>
      <c r="H35" s="43"/>
    </row>
    <row r="36" spans="1:8" ht="12.75">
      <c r="A36" s="47"/>
      <c r="B36" s="47"/>
      <c r="C36" s="47" t="s">
        <v>42</v>
      </c>
      <c r="D36" s="86"/>
      <c r="E36" s="285">
        <f>SUM('DIV EQUP'!L24:T24)</f>
        <v>8</v>
      </c>
      <c r="F36" s="285">
        <f>SUM('DIV EQUP'!D24:K24)</f>
        <v>12</v>
      </c>
      <c r="G36" s="285">
        <f>SUM(E36:F36)</f>
        <v>20</v>
      </c>
      <c r="H36" s="43"/>
    </row>
    <row r="37" spans="1:8" ht="12.75">
      <c r="A37" s="47"/>
      <c r="B37" s="47"/>
      <c r="C37" s="47" t="s">
        <v>33</v>
      </c>
      <c r="D37" s="86"/>
      <c r="E37" s="285">
        <f>SUM('DIV EQUP'!M25:U25)</f>
        <v>2</v>
      </c>
      <c r="F37" s="285">
        <f>SUM('DIV EQUP'!C25:L25)</f>
        <v>44</v>
      </c>
      <c r="G37" s="285">
        <f>SUM(E37:F37)</f>
        <v>46</v>
      </c>
      <c r="H37" s="43"/>
    </row>
    <row r="38" spans="1:8" ht="12.75">
      <c r="A38" s="47"/>
      <c r="B38" s="47"/>
      <c r="C38" s="47" t="s">
        <v>34</v>
      </c>
      <c r="D38" s="86"/>
      <c r="E38" s="285">
        <v>0</v>
      </c>
      <c r="F38" s="285">
        <v>0</v>
      </c>
      <c r="G38" s="285">
        <v>0</v>
      </c>
      <c r="H38" s="43"/>
    </row>
    <row r="39" spans="1:8" ht="12.75">
      <c r="A39" s="47"/>
      <c r="B39" s="47"/>
      <c r="C39" s="47" t="s">
        <v>35</v>
      </c>
      <c r="D39" s="86"/>
      <c r="E39" s="94">
        <f>SUM('DIV EQUP'!L26:U26)</f>
        <v>0</v>
      </c>
      <c r="F39" s="94">
        <f>SUM('DIV EQUP'!C27:D27,'DIV EQUP'!E27:H27)</f>
        <v>2</v>
      </c>
      <c r="G39" s="94">
        <f>SUM(E39:F39)</f>
        <v>2</v>
      </c>
      <c r="H39" s="43"/>
    </row>
    <row r="40" spans="1:8" ht="21.75" customHeight="1">
      <c r="A40" s="47"/>
      <c r="B40" s="47"/>
      <c r="C40" s="48" t="s">
        <v>400</v>
      </c>
      <c r="D40" s="88"/>
      <c r="E40" s="95">
        <f>SUM(E35:E39)</f>
        <v>11</v>
      </c>
      <c r="F40" s="95">
        <f>SUM(F35:F39)</f>
        <v>119</v>
      </c>
      <c r="G40" s="95">
        <f>SUM(G35:G39)</f>
        <v>130</v>
      </c>
      <c r="H40" s="43"/>
    </row>
    <row r="41" spans="1:8" ht="12.75">
      <c r="A41" s="47"/>
      <c r="B41" s="47"/>
      <c r="C41" s="47"/>
      <c r="D41" s="86"/>
      <c r="E41" s="94"/>
      <c r="F41" s="94"/>
      <c r="G41" s="94"/>
      <c r="H41" s="43"/>
    </row>
    <row r="42" spans="1:8" ht="12.75">
      <c r="A42" s="47"/>
      <c r="B42" s="47"/>
      <c r="C42" s="47" t="s">
        <v>401</v>
      </c>
      <c r="D42" s="86"/>
      <c r="E42" s="94" t="s">
        <v>402</v>
      </c>
      <c r="F42" s="94" t="s">
        <v>46</v>
      </c>
      <c r="G42" s="94" t="s">
        <v>124</v>
      </c>
      <c r="H42" s="43"/>
    </row>
    <row r="43" spans="1:8" ht="12.75">
      <c r="A43" s="47"/>
      <c r="B43" s="47"/>
      <c r="C43" s="48" t="s">
        <v>48</v>
      </c>
      <c r="D43" s="86"/>
      <c r="E43" s="94">
        <f>+E40+E30</f>
        <v>1939.6</v>
      </c>
      <c r="F43" s="94">
        <f>+F40+F30</f>
        <v>773</v>
      </c>
      <c r="G43" s="94">
        <f>+G40+G30</f>
        <v>2712.6</v>
      </c>
      <c r="H43" s="43"/>
    </row>
    <row r="44" spans="1:7" ht="12.75">
      <c r="A44" s="47"/>
      <c r="B44" s="47"/>
      <c r="C44" s="47"/>
      <c r="D44" s="86"/>
      <c r="E44" s="86"/>
      <c r="F44" s="86"/>
      <c r="G44" s="86"/>
    </row>
    <row r="45" spans="1:7" ht="12.75">
      <c r="A45" s="47"/>
      <c r="B45" s="47"/>
      <c r="C45" s="47"/>
      <c r="D45" s="86"/>
      <c r="E45" s="86"/>
      <c r="F45" s="86"/>
      <c r="G45" s="86"/>
    </row>
  </sheetData>
  <mergeCells count="3">
    <mergeCell ref="A10:G10"/>
    <mergeCell ref="A6:G6"/>
    <mergeCell ref="A8:G8"/>
  </mergeCells>
  <printOptions/>
  <pageMargins left="0.34" right="0.35" top="0.57" bottom="0.47" header="0.38" footer="0.25"/>
  <pageSetup horizontalDpi="600" verticalDpi="600" orientation="portrait" r:id="rId1"/>
  <headerFooter alignWithMargins="0">
    <oddHeader>&amp;R&amp;"Arial,Bold"&amp;10Page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tabSelected="1" zoomScale="65" zoomScaleNormal="65" workbookViewId="0" topLeftCell="A6">
      <pane xSplit="1" ySplit="1" topLeftCell="B7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33203125" defaultRowHeight="16.5" customHeight="1"/>
  <cols>
    <col min="1" max="1" width="31.83203125" style="853" customWidth="1"/>
    <col min="2" max="2" width="7.33203125" style="844" customWidth="1"/>
    <col min="3" max="3" width="6.83203125" style="26" customWidth="1"/>
    <col min="4" max="6" width="6.83203125" style="79" customWidth="1"/>
    <col min="7" max="14" width="6.83203125" style="26" customWidth="1"/>
    <col min="15" max="15" width="7.83203125" style="26" customWidth="1"/>
    <col min="16" max="24" width="6.83203125" style="26" customWidth="1"/>
    <col min="25" max="25" width="11" style="26" customWidth="1"/>
    <col min="26" max="26" width="11.5" style="26" bestFit="1" customWidth="1"/>
    <col min="27" max="27" width="11.16015625" style="26" customWidth="1"/>
    <col min="28" max="28" width="9.66015625" style="26" bestFit="1" customWidth="1"/>
    <col min="29" max="29" width="10.83203125" style="26" bestFit="1" customWidth="1"/>
    <col min="30" max="30" width="9.83203125" style="26" bestFit="1" customWidth="1"/>
    <col min="31" max="16384" width="9.16015625" style="26" customWidth="1"/>
  </cols>
  <sheetData>
    <row r="1" ht="16.5" customHeight="1">
      <c r="A1" s="12" t="s">
        <v>38</v>
      </c>
    </row>
    <row r="2" spans="1:8" ht="16.5" customHeight="1">
      <c r="A2" s="12" t="s">
        <v>39</v>
      </c>
      <c r="H2" s="52"/>
    </row>
    <row r="3" spans="1:24" ht="16.5" customHeight="1">
      <c r="A3" s="845">
        <v>38165</v>
      </c>
      <c r="B3" s="846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</row>
    <row r="4" spans="1:24" ht="16.5" customHeight="1" thickBot="1">
      <c r="A4" s="12"/>
      <c r="B4" s="846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</row>
    <row r="5" spans="1:25" s="52" customFormat="1" ht="16.5" customHeight="1" thickBot="1">
      <c r="A5" s="849"/>
      <c r="B5" s="850"/>
      <c r="C5" s="1237" t="s">
        <v>20</v>
      </c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8"/>
      <c r="T5" s="1238"/>
      <c r="U5" s="1238"/>
      <c r="V5" s="1238"/>
      <c r="W5" s="1238"/>
      <c r="X5" s="1238"/>
      <c r="Y5" s="1239"/>
    </row>
    <row r="6" spans="1:38" s="1188" customFormat="1" ht="16.5" customHeight="1">
      <c r="A6" s="851" t="s">
        <v>40</v>
      </c>
      <c r="B6" s="847"/>
      <c r="C6" s="852" t="s">
        <v>125</v>
      </c>
      <c r="D6" s="852" t="s">
        <v>126</v>
      </c>
      <c r="E6" s="852" t="s">
        <v>128</v>
      </c>
      <c r="F6" s="852" t="s">
        <v>129</v>
      </c>
      <c r="G6" s="852" t="s">
        <v>130</v>
      </c>
      <c r="H6" s="852" t="s">
        <v>132</v>
      </c>
      <c r="I6" s="852" t="s">
        <v>134</v>
      </c>
      <c r="J6" s="852" t="s">
        <v>135</v>
      </c>
      <c r="K6" s="852" t="s">
        <v>114</v>
      </c>
      <c r="L6" s="852" t="s">
        <v>137</v>
      </c>
      <c r="M6" s="852" t="s">
        <v>138</v>
      </c>
      <c r="N6" s="852" t="s">
        <v>139</v>
      </c>
      <c r="O6" s="852" t="s">
        <v>140</v>
      </c>
      <c r="P6" s="852" t="s">
        <v>141</v>
      </c>
      <c r="Q6" s="852" t="s">
        <v>142</v>
      </c>
      <c r="R6" s="852" t="s">
        <v>143</v>
      </c>
      <c r="S6" s="852" t="s">
        <v>144</v>
      </c>
      <c r="T6" s="852" t="s">
        <v>150</v>
      </c>
      <c r="U6" s="852" t="s">
        <v>157</v>
      </c>
      <c r="V6" s="852" t="s">
        <v>295</v>
      </c>
      <c r="W6" s="852" t="s">
        <v>296</v>
      </c>
      <c r="X6" s="852" t="s">
        <v>145</v>
      </c>
      <c r="Y6" s="852" t="s">
        <v>16</v>
      </c>
      <c r="Z6" s="1186"/>
      <c r="AA6" s="1187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</row>
    <row r="7" spans="1:31" s="869" customFormat="1" ht="16.5" customHeight="1">
      <c r="A7" s="864">
        <v>1</v>
      </c>
      <c r="B7" s="865"/>
      <c r="C7" s="866"/>
      <c r="D7" s="861">
        <f>DDIV!J61</f>
        <v>31.2</v>
      </c>
      <c r="E7" s="861"/>
      <c r="F7" s="861">
        <f>DDIV!K61</f>
        <v>9.6</v>
      </c>
      <c r="G7" s="861">
        <f>DDIV!L61</f>
        <v>1.2</v>
      </c>
      <c r="H7" s="861"/>
      <c r="I7" s="861"/>
      <c r="J7" s="861"/>
      <c r="K7" s="861"/>
      <c r="L7" s="861"/>
      <c r="M7" s="861"/>
      <c r="N7" s="861"/>
      <c r="O7" s="861">
        <f>DDIV!O61</f>
        <v>62.2</v>
      </c>
      <c r="P7" s="861"/>
      <c r="Q7" s="861"/>
      <c r="R7" s="861">
        <f>DDIV!R61</f>
        <v>29.6</v>
      </c>
      <c r="S7" s="861">
        <f>DDIV!S61</f>
        <v>43.2</v>
      </c>
      <c r="T7" s="861">
        <f>DDIV!T61</f>
        <v>27</v>
      </c>
      <c r="U7" s="861"/>
      <c r="V7" s="862"/>
      <c r="W7" s="862"/>
      <c r="X7" s="862"/>
      <c r="Y7" s="1149">
        <f>SUM(D7:X7)</f>
        <v>204</v>
      </c>
      <c r="Z7" s="867"/>
      <c r="AA7" s="868"/>
      <c r="AB7" s="867"/>
      <c r="AC7" s="867"/>
      <c r="AE7" s="1126"/>
    </row>
    <row r="8" spans="1:31" s="869" customFormat="1" ht="16.5" customHeight="1">
      <c r="A8" s="864">
        <v>2</v>
      </c>
      <c r="B8" s="865"/>
      <c r="C8" s="866"/>
      <c r="D8" s="861">
        <f>DDIV!J103</f>
        <v>27</v>
      </c>
      <c r="E8" s="861">
        <v>0</v>
      </c>
      <c r="F8" s="861">
        <f>DDIV!K103</f>
        <v>8</v>
      </c>
      <c r="G8" s="861">
        <f>DDIV!L103</f>
        <v>2</v>
      </c>
      <c r="H8" s="861"/>
      <c r="I8" s="861">
        <v>0</v>
      </c>
      <c r="J8" s="861">
        <v>0</v>
      </c>
      <c r="K8" s="861">
        <v>0</v>
      </c>
      <c r="L8" s="861">
        <v>0</v>
      </c>
      <c r="M8" s="861">
        <v>0</v>
      </c>
      <c r="N8" s="861">
        <v>0</v>
      </c>
      <c r="O8" s="861">
        <f>DDIV!O103</f>
        <v>39</v>
      </c>
      <c r="P8" s="861">
        <v>0</v>
      </c>
      <c r="Q8" s="861">
        <v>0</v>
      </c>
      <c r="R8" s="861">
        <f>DDIV!R103</f>
        <v>5</v>
      </c>
      <c r="S8" s="861">
        <f>DDIV!S103</f>
        <v>57</v>
      </c>
      <c r="T8" s="861">
        <f>DDIV!T103</f>
        <v>51.6</v>
      </c>
      <c r="U8" s="861">
        <v>0</v>
      </c>
      <c r="V8" s="862"/>
      <c r="W8" s="862"/>
      <c r="X8" s="862"/>
      <c r="Y8" s="863">
        <f aca="true" t="shared" si="0" ref="Y8:Y15">SUM(C8:X8)</f>
        <v>189.6</v>
      </c>
      <c r="Z8" s="867"/>
      <c r="AA8" s="868"/>
      <c r="AB8" s="867"/>
      <c r="AC8" s="867"/>
      <c r="AE8" s="1126"/>
    </row>
    <row r="9" spans="1:31" s="869" customFormat="1" ht="16.5" customHeight="1">
      <c r="A9" s="864">
        <v>3</v>
      </c>
      <c r="B9" s="865"/>
      <c r="C9" s="866"/>
      <c r="D9" s="861">
        <f>DDIV!J188</f>
        <v>25.2</v>
      </c>
      <c r="E9" s="861">
        <v>0</v>
      </c>
      <c r="F9" s="861">
        <f>DDIV!K188</f>
        <v>3.6</v>
      </c>
      <c r="G9" s="861">
        <v>0</v>
      </c>
      <c r="H9" s="861"/>
      <c r="I9" s="861">
        <v>0</v>
      </c>
      <c r="J9" s="861">
        <v>0</v>
      </c>
      <c r="K9" s="1131">
        <f>DDIV!M188</f>
        <v>22.8</v>
      </c>
      <c r="L9" s="1120"/>
      <c r="M9" s="1120"/>
      <c r="N9" s="1131">
        <f>DDIV!N188</f>
        <v>27</v>
      </c>
      <c r="O9" s="1131">
        <f>DDIV!O188</f>
        <v>34.2</v>
      </c>
      <c r="P9" s="1120"/>
      <c r="Q9" s="1131">
        <f>DDIV!Q188</f>
        <v>98</v>
      </c>
      <c r="R9" s="1120"/>
      <c r="S9" s="1120"/>
      <c r="T9" s="1120"/>
      <c r="U9" s="861">
        <v>0</v>
      </c>
      <c r="V9" s="862"/>
      <c r="W9" s="862"/>
      <c r="X9" s="862"/>
      <c r="Y9" s="863">
        <f t="shared" si="0"/>
        <v>210.8</v>
      </c>
      <c r="Z9" s="867"/>
      <c r="AA9" s="868"/>
      <c r="AB9" s="867"/>
      <c r="AC9" s="867"/>
      <c r="AE9" s="1126"/>
    </row>
    <row r="10" spans="1:31" s="869" customFormat="1" ht="16.5" customHeight="1">
      <c r="A10" s="864">
        <v>5</v>
      </c>
      <c r="B10" s="865"/>
      <c r="C10" s="866"/>
      <c r="D10" s="861">
        <f>DDIV!J261</f>
        <v>26.4</v>
      </c>
      <c r="E10" s="861">
        <v>0</v>
      </c>
      <c r="F10" s="861">
        <f>DDIV!K261</f>
        <v>4.8</v>
      </c>
      <c r="G10" s="861">
        <v>0</v>
      </c>
      <c r="H10" s="861"/>
      <c r="I10" s="861">
        <v>0</v>
      </c>
      <c r="J10" s="861">
        <v>0</v>
      </c>
      <c r="K10" s="861">
        <v>0</v>
      </c>
      <c r="L10" s="861">
        <v>0</v>
      </c>
      <c r="M10" s="861">
        <v>0</v>
      </c>
      <c r="N10" s="861">
        <f>DDIV!M261</f>
        <v>133.2</v>
      </c>
      <c r="O10" s="861">
        <v>0</v>
      </c>
      <c r="P10" s="861">
        <v>0</v>
      </c>
      <c r="Q10" s="861">
        <v>0</v>
      </c>
      <c r="R10" s="861">
        <f>DDIV!Q261</f>
        <v>24</v>
      </c>
      <c r="S10" s="861">
        <f>DDIV!R261</f>
        <v>7.2</v>
      </c>
      <c r="T10" s="861">
        <f>DDIV!S261</f>
        <v>53.2</v>
      </c>
      <c r="U10" s="861">
        <f>DDIV!T261</f>
        <v>8</v>
      </c>
      <c r="V10" s="862">
        <v>0</v>
      </c>
      <c r="W10" s="862">
        <v>0</v>
      </c>
      <c r="X10" s="862">
        <v>0</v>
      </c>
      <c r="Y10" s="863">
        <v>256</v>
      </c>
      <c r="Z10" s="867"/>
      <c r="AA10" s="868"/>
      <c r="AB10" s="867"/>
      <c r="AC10" s="867"/>
      <c r="AE10" s="1126"/>
    </row>
    <row r="11" spans="1:31" s="869" customFormat="1" ht="16.5" customHeight="1">
      <c r="A11" s="864">
        <v>6</v>
      </c>
      <c r="B11" s="865"/>
      <c r="C11" s="866"/>
      <c r="D11" s="861">
        <f>DDIV!J321</f>
        <v>51.6</v>
      </c>
      <c r="E11" s="861">
        <f>DDIV!K321</f>
        <v>5</v>
      </c>
      <c r="F11" s="861">
        <f>DDIV!L321</f>
        <v>1.2</v>
      </c>
      <c r="G11" s="861"/>
      <c r="H11" s="861"/>
      <c r="I11" s="861"/>
      <c r="J11" s="861">
        <f>DDIV!N321</f>
        <v>20.4</v>
      </c>
      <c r="K11" s="861">
        <v>0</v>
      </c>
      <c r="L11" s="861">
        <v>0</v>
      </c>
      <c r="M11" s="861">
        <v>0</v>
      </c>
      <c r="N11" s="861">
        <v>0</v>
      </c>
      <c r="O11" s="861">
        <v>0</v>
      </c>
      <c r="P11" s="861">
        <v>0</v>
      </c>
      <c r="Q11" s="861">
        <v>0</v>
      </c>
      <c r="R11" s="861">
        <v>0</v>
      </c>
      <c r="S11" s="861">
        <v>0</v>
      </c>
      <c r="T11" s="861">
        <v>0</v>
      </c>
      <c r="U11" s="861">
        <v>0</v>
      </c>
      <c r="V11" s="862"/>
      <c r="W11" s="862"/>
      <c r="X11" s="862"/>
      <c r="Y11" s="863">
        <f t="shared" si="0"/>
        <v>78.2</v>
      </c>
      <c r="Z11" s="867"/>
      <c r="AA11" s="868"/>
      <c r="AB11" s="867"/>
      <c r="AC11" s="867"/>
      <c r="AE11" s="1126"/>
    </row>
    <row r="12" spans="1:31" s="869" customFormat="1" ht="16.5" customHeight="1">
      <c r="A12" s="864">
        <v>7</v>
      </c>
      <c r="B12" s="865"/>
      <c r="C12" s="866"/>
      <c r="D12" s="861">
        <f>DDIV!J407</f>
        <v>31.2</v>
      </c>
      <c r="E12" s="861">
        <v>0</v>
      </c>
      <c r="F12" s="861">
        <f>DDIV!L407</f>
        <v>14.4</v>
      </c>
      <c r="G12" s="861">
        <f>DDIV!M407</f>
        <v>4</v>
      </c>
      <c r="H12" s="861"/>
      <c r="I12" s="861">
        <v>0</v>
      </c>
      <c r="J12" s="861">
        <v>0</v>
      </c>
      <c r="K12" s="861">
        <v>0</v>
      </c>
      <c r="L12" s="861">
        <v>0</v>
      </c>
      <c r="M12" s="861">
        <v>0</v>
      </c>
      <c r="N12" s="861">
        <f>DDIV!N407</f>
        <v>62.4</v>
      </c>
      <c r="O12" s="861">
        <v>0</v>
      </c>
      <c r="P12" s="861">
        <v>0</v>
      </c>
      <c r="Q12" s="861">
        <v>0</v>
      </c>
      <c r="R12" s="861">
        <f>DDIV!Q407</f>
        <v>86</v>
      </c>
      <c r="S12" s="861">
        <f>DDIV!R407</f>
        <v>45</v>
      </c>
      <c r="T12" s="861">
        <f>DDIV!S407</f>
        <v>9</v>
      </c>
      <c r="U12" s="861">
        <f>DDIV!T407</f>
        <v>10</v>
      </c>
      <c r="V12" s="862"/>
      <c r="W12" s="862"/>
      <c r="X12" s="862"/>
      <c r="Y12" s="863">
        <f>SUM(C12:X12)-1</f>
        <v>261</v>
      </c>
      <c r="Z12" s="867"/>
      <c r="AA12" s="868"/>
      <c r="AB12" s="867"/>
      <c r="AC12" s="867"/>
      <c r="AE12" s="1126"/>
    </row>
    <row r="13" spans="1:31" s="869" customFormat="1" ht="16.5" customHeight="1">
      <c r="A13" s="864">
        <v>8</v>
      </c>
      <c r="B13" s="865"/>
      <c r="C13" s="866"/>
      <c r="D13" s="861">
        <f>DDIV!J477</f>
        <v>22.8</v>
      </c>
      <c r="E13" s="861">
        <f>DDIV!K477</f>
        <v>2</v>
      </c>
      <c r="F13" s="861">
        <f>DDIV!L477</f>
        <v>1</v>
      </c>
      <c r="G13" s="861">
        <v>0</v>
      </c>
      <c r="H13" s="861"/>
      <c r="I13" s="861">
        <v>0</v>
      </c>
      <c r="J13" s="861">
        <v>0</v>
      </c>
      <c r="K13" s="861">
        <v>0</v>
      </c>
      <c r="L13" s="861">
        <f>DDIV!N477</f>
        <v>98.4</v>
      </c>
      <c r="M13" s="861">
        <f>DDIV!O477</f>
        <v>14.4</v>
      </c>
      <c r="N13" s="861">
        <v>0</v>
      </c>
      <c r="O13" s="861">
        <v>0</v>
      </c>
      <c r="P13" s="861">
        <v>0</v>
      </c>
      <c r="Q13" s="861">
        <v>0</v>
      </c>
      <c r="R13" s="861">
        <f>DDIV!Q477</f>
        <v>16.8</v>
      </c>
      <c r="S13" s="861">
        <f>DDIV!R477</f>
        <v>9.6</v>
      </c>
      <c r="T13" s="861">
        <f>DDIV!S477</f>
        <v>27</v>
      </c>
      <c r="U13" s="861">
        <v>0</v>
      </c>
      <c r="V13" s="862"/>
      <c r="W13" s="862"/>
      <c r="X13" s="862"/>
      <c r="Y13" s="863">
        <f t="shared" si="0"/>
        <v>192</v>
      </c>
      <c r="Z13" s="867"/>
      <c r="AA13" s="868"/>
      <c r="AB13" s="867"/>
      <c r="AC13" s="867"/>
      <c r="AE13" s="1126"/>
    </row>
    <row r="14" spans="1:31" s="869" customFormat="1" ht="16.5" customHeight="1">
      <c r="A14" s="864">
        <v>9</v>
      </c>
      <c r="B14" s="865"/>
      <c r="C14" s="866"/>
      <c r="D14" s="861">
        <f>DDIV!J513</f>
        <v>22.8</v>
      </c>
      <c r="E14" s="861">
        <f>DDIV!K513</f>
        <v>6</v>
      </c>
      <c r="F14" s="861">
        <f>DDIV!L513</f>
        <v>10.8</v>
      </c>
      <c r="G14" s="861">
        <f>DDIV!M513</f>
        <v>4.8</v>
      </c>
      <c r="H14" s="861"/>
      <c r="I14" s="861">
        <f>DDIV!O513</f>
        <v>9</v>
      </c>
      <c r="J14" s="861"/>
      <c r="K14" s="861">
        <f>DDIV!P513</f>
        <v>7.2</v>
      </c>
      <c r="L14" s="861"/>
      <c r="M14" s="861"/>
      <c r="N14" s="861"/>
      <c r="O14" s="861"/>
      <c r="P14" s="861"/>
      <c r="Q14" s="861"/>
      <c r="R14" s="861"/>
      <c r="S14" s="861">
        <f>DDIV!R513</f>
        <v>15</v>
      </c>
      <c r="T14" s="861">
        <f>DDIV!S513</f>
        <v>127.2</v>
      </c>
      <c r="U14" s="861"/>
      <c r="V14" s="862"/>
      <c r="W14" s="862"/>
      <c r="X14" s="862"/>
      <c r="Y14" s="863">
        <f t="shared" si="0"/>
        <v>202.8</v>
      </c>
      <c r="Z14" s="867"/>
      <c r="AA14" s="868"/>
      <c r="AB14" s="867"/>
      <c r="AC14" s="867"/>
      <c r="AE14" s="1126"/>
    </row>
    <row r="15" spans="1:31" s="869" customFormat="1" ht="16.5" customHeight="1">
      <c r="A15" s="864">
        <v>10</v>
      </c>
      <c r="B15" s="865"/>
      <c r="C15" s="866"/>
      <c r="D15" s="861">
        <f>DDIV!J599</f>
        <v>9</v>
      </c>
      <c r="E15" s="861">
        <f>DDIV!K599</f>
        <v>17</v>
      </c>
      <c r="F15" s="861">
        <f>DDIV!L599</f>
        <v>11</v>
      </c>
      <c r="G15" s="861"/>
      <c r="H15" s="861"/>
      <c r="I15" s="861"/>
      <c r="J15" s="861"/>
      <c r="K15" s="861"/>
      <c r="L15" s="861">
        <f>DDIV!N599</f>
        <v>1</v>
      </c>
      <c r="M15" s="861">
        <f>DDIV!O599</f>
        <v>2</v>
      </c>
      <c r="N15" s="861"/>
      <c r="O15" s="861">
        <f>DDIV!P599</f>
        <v>35</v>
      </c>
      <c r="P15" s="861">
        <f>DDIV!Q599</f>
        <v>168</v>
      </c>
      <c r="Q15" s="861">
        <f>DDIV!R599</f>
        <v>1</v>
      </c>
      <c r="R15" s="861">
        <f>DDIV!S599</f>
        <v>35</v>
      </c>
      <c r="S15" s="861">
        <f>DDIV!T599</f>
        <v>2</v>
      </c>
      <c r="T15" s="861"/>
      <c r="U15" s="861"/>
      <c r="V15" s="862"/>
      <c r="W15" s="862"/>
      <c r="X15" s="862"/>
      <c r="Y15" s="863">
        <f t="shared" si="0"/>
        <v>281</v>
      </c>
      <c r="Z15" s="867"/>
      <c r="AA15" s="868"/>
      <c r="AB15" s="867"/>
      <c r="AC15" s="867"/>
      <c r="AE15" s="1126"/>
    </row>
    <row r="16" spans="1:31" s="869" customFormat="1" ht="16.5" customHeight="1">
      <c r="A16" s="864">
        <v>15</v>
      </c>
      <c r="B16" s="865"/>
      <c r="C16" s="866"/>
      <c r="D16" s="861">
        <f>DDIV!J674</f>
        <v>32.4</v>
      </c>
      <c r="E16" s="861"/>
      <c r="F16" s="861">
        <f>DDIV!L674</f>
        <v>6</v>
      </c>
      <c r="G16" s="861">
        <f>DDIV!M674</f>
        <v>1</v>
      </c>
      <c r="H16" s="861"/>
      <c r="I16" s="861"/>
      <c r="J16" s="861"/>
      <c r="K16" s="861"/>
      <c r="L16" s="861">
        <f>DDIV!N674</f>
        <v>97.2</v>
      </c>
      <c r="M16" s="861"/>
      <c r="N16" s="861"/>
      <c r="O16" s="861"/>
      <c r="P16" s="861"/>
      <c r="Q16" s="861"/>
      <c r="R16" s="861">
        <f>DDIV!Q674</f>
        <v>17</v>
      </c>
      <c r="S16" s="861">
        <f>DDIV!R674</f>
        <v>34</v>
      </c>
      <c r="T16" s="861">
        <f>DDIV!S674</f>
        <v>54</v>
      </c>
      <c r="U16" s="861"/>
      <c r="V16" s="862"/>
      <c r="W16" s="862"/>
      <c r="X16" s="862"/>
      <c r="Y16" s="863">
        <v>241</v>
      </c>
      <c r="Z16" s="867"/>
      <c r="AA16" s="868"/>
      <c r="AB16" s="867"/>
      <c r="AC16" s="867"/>
      <c r="AE16" s="1126"/>
    </row>
    <row r="17" spans="1:31" s="869" customFormat="1" ht="16.5" customHeight="1" thickBot="1">
      <c r="A17" s="1122">
        <v>18</v>
      </c>
      <c r="B17" s="865"/>
      <c r="C17" s="866"/>
      <c r="D17" s="861">
        <f>DDIV!J762</f>
        <v>7</v>
      </c>
      <c r="E17" s="861"/>
      <c r="F17" s="861">
        <f>DDIV!K762</f>
        <v>9</v>
      </c>
      <c r="G17" s="861">
        <f>DDIV!L762</f>
        <v>11</v>
      </c>
      <c r="H17" s="861"/>
      <c r="I17" s="861">
        <v>0</v>
      </c>
      <c r="J17" s="861">
        <v>0</v>
      </c>
      <c r="K17" s="861">
        <v>0</v>
      </c>
      <c r="L17" s="861"/>
      <c r="M17" s="861">
        <f>DDIV!O762</f>
        <v>81.6</v>
      </c>
      <c r="N17" s="861">
        <v>0</v>
      </c>
      <c r="O17" s="861">
        <f>DDIV!Q762</f>
        <v>51.6</v>
      </c>
      <c r="P17" s="861">
        <f>DDIV!R762</f>
        <v>129.6</v>
      </c>
      <c r="Q17" s="861">
        <v>0</v>
      </c>
      <c r="R17" s="861">
        <v>0</v>
      </c>
      <c r="S17" s="861">
        <v>0</v>
      </c>
      <c r="T17" s="861">
        <v>0</v>
      </c>
      <c r="U17" s="861">
        <v>0</v>
      </c>
      <c r="V17" s="862"/>
      <c r="W17" s="862"/>
      <c r="X17" s="862"/>
      <c r="Y17" s="1185">
        <v>291</v>
      </c>
      <c r="Z17" s="867"/>
      <c r="AA17" s="868"/>
      <c r="AB17" s="867"/>
      <c r="AC17" s="867"/>
      <c r="AE17" s="1126"/>
    </row>
    <row r="18" spans="1:31" s="52" customFormat="1" ht="16.5" customHeight="1" thickBot="1">
      <c r="A18" s="871" t="s">
        <v>29</v>
      </c>
      <c r="B18" s="854"/>
      <c r="C18" s="872"/>
      <c r="D18" s="873">
        <v>286</v>
      </c>
      <c r="E18" s="873">
        <f aca="true" t="shared" si="1" ref="E18:X18">SUM(E7:E17)</f>
        <v>30</v>
      </c>
      <c r="F18" s="873">
        <v>80</v>
      </c>
      <c r="G18" s="873">
        <f t="shared" si="1"/>
        <v>24</v>
      </c>
      <c r="H18" s="873">
        <f t="shared" si="1"/>
        <v>0</v>
      </c>
      <c r="I18" s="873">
        <f t="shared" si="1"/>
        <v>9</v>
      </c>
      <c r="J18" s="873">
        <f t="shared" si="1"/>
        <v>20.4</v>
      </c>
      <c r="K18" s="873">
        <f t="shared" si="1"/>
        <v>30</v>
      </c>
      <c r="L18" s="873">
        <v>196</v>
      </c>
      <c r="M18" s="873">
        <f t="shared" si="1"/>
        <v>98</v>
      </c>
      <c r="N18" s="873">
        <v>222</v>
      </c>
      <c r="O18" s="873">
        <f t="shared" si="1"/>
        <v>222</v>
      </c>
      <c r="P18" s="873">
        <f t="shared" si="1"/>
        <v>297.6</v>
      </c>
      <c r="Q18" s="873">
        <f t="shared" si="1"/>
        <v>99</v>
      </c>
      <c r="R18" s="873">
        <v>214</v>
      </c>
      <c r="S18" s="873">
        <f t="shared" si="1"/>
        <v>213</v>
      </c>
      <c r="T18" s="873">
        <f t="shared" si="1"/>
        <v>349</v>
      </c>
      <c r="U18" s="873">
        <f t="shared" si="1"/>
        <v>18</v>
      </c>
      <c r="V18" s="873">
        <f t="shared" si="1"/>
        <v>0</v>
      </c>
      <c r="W18" s="873">
        <f t="shared" si="1"/>
        <v>0</v>
      </c>
      <c r="X18" s="874">
        <f t="shared" si="1"/>
        <v>0</v>
      </c>
      <c r="Y18" s="875">
        <f>SUM(C18:X18)</f>
        <v>2408</v>
      </c>
      <c r="Z18" s="876"/>
      <c r="AA18" s="857"/>
      <c r="AB18" s="877"/>
      <c r="AE18" s="1127"/>
    </row>
    <row r="19" spans="3:31" ht="16.5" customHeight="1"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  <c r="Q19" s="844"/>
      <c r="R19" s="844"/>
      <c r="S19" s="844"/>
      <c r="T19" s="844"/>
      <c r="U19" s="844"/>
      <c r="V19" s="844"/>
      <c r="W19" s="844"/>
      <c r="X19" s="844"/>
      <c r="Z19" s="856"/>
      <c r="AB19" s="878"/>
      <c r="AC19" s="876"/>
      <c r="AD19" s="878"/>
      <c r="AE19" s="1128"/>
    </row>
    <row r="20" spans="1:28" ht="16.5" customHeight="1" thickBot="1">
      <c r="A20" s="879" t="s">
        <v>30</v>
      </c>
      <c r="B20" s="854"/>
      <c r="C20" s="858">
        <v>4</v>
      </c>
      <c r="D20" s="859"/>
      <c r="E20" s="859"/>
      <c r="F20" s="859">
        <v>7</v>
      </c>
      <c r="G20" s="859">
        <v>3</v>
      </c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59"/>
      <c r="S20" s="859"/>
      <c r="T20" s="859"/>
      <c r="U20" s="859"/>
      <c r="V20" s="860">
        <v>34</v>
      </c>
      <c r="W20" s="860">
        <v>60</v>
      </c>
      <c r="X20" s="860">
        <v>67</v>
      </c>
      <c r="Y20" s="855">
        <f>SUM(C20:X20)</f>
        <v>175</v>
      </c>
      <c r="AB20" s="856"/>
    </row>
    <row r="21" spans="1:28" s="52" customFormat="1" ht="16.5" customHeight="1" thickBot="1">
      <c r="A21" s="871" t="s">
        <v>31</v>
      </c>
      <c r="B21" s="854"/>
      <c r="C21" s="881">
        <f aca="true" t="shared" si="2" ref="C21:X21">+C20+C18</f>
        <v>4</v>
      </c>
      <c r="D21" s="881">
        <f t="shared" si="2"/>
        <v>286</v>
      </c>
      <c r="E21" s="1147">
        <f t="shared" si="2"/>
        <v>30</v>
      </c>
      <c r="F21" s="1147">
        <f t="shared" si="2"/>
        <v>87</v>
      </c>
      <c r="G21" s="1147">
        <f t="shared" si="2"/>
        <v>27</v>
      </c>
      <c r="H21" s="881"/>
      <c r="I21" s="1147">
        <f t="shared" si="2"/>
        <v>9</v>
      </c>
      <c r="J21" s="1147">
        <f t="shared" si="2"/>
        <v>20.4</v>
      </c>
      <c r="K21" s="1147">
        <f t="shared" si="2"/>
        <v>30</v>
      </c>
      <c r="L21" s="1147">
        <f t="shared" si="2"/>
        <v>196</v>
      </c>
      <c r="M21" s="1147">
        <f t="shared" si="2"/>
        <v>98</v>
      </c>
      <c r="N21" s="1147">
        <f t="shared" si="2"/>
        <v>222</v>
      </c>
      <c r="O21" s="1147">
        <f t="shared" si="2"/>
        <v>222</v>
      </c>
      <c r="P21" s="1147">
        <f t="shared" si="2"/>
        <v>297.6</v>
      </c>
      <c r="Q21" s="1147">
        <f t="shared" si="2"/>
        <v>99</v>
      </c>
      <c r="R21" s="1147">
        <f t="shared" si="2"/>
        <v>214</v>
      </c>
      <c r="S21" s="1147">
        <f t="shared" si="2"/>
        <v>213</v>
      </c>
      <c r="T21" s="1147">
        <f t="shared" si="2"/>
        <v>349</v>
      </c>
      <c r="U21" s="1147">
        <f t="shared" si="2"/>
        <v>18</v>
      </c>
      <c r="V21" s="881">
        <f t="shared" si="2"/>
        <v>34</v>
      </c>
      <c r="W21" s="881">
        <f t="shared" si="2"/>
        <v>60</v>
      </c>
      <c r="X21" s="881">
        <f t="shared" si="2"/>
        <v>67</v>
      </c>
      <c r="Y21" s="882">
        <f>SUM(Y18:Y20)</f>
        <v>2583</v>
      </c>
      <c r="AB21" s="856"/>
    </row>
    <row r="22" spans="1:8" ht="16.5" customHeight="1" thickBot="1">
      <c r="A22" s="12"/>
      <c r="D22" s="26"/>
      <c r="E22" s="26"/>
      <c r="G22" s="79"/>
      <c r="H22" s="79"/>
    </row>
    <row r="23" spans="1:25" ht="16.5" customHeight="1">
      <c r="A23" s="883" t="s">
        <v>32</v>
      </c>
      <c r="B23" s="857"/>
      <c r="C23" s="858">
        <v>0</v>
      </c>
      <c r="D23" s="859">
        <v>10</v>
      </c>
      <c r="E23" s="859">
        <v>0</v>
      </c>
      <c r="F23" s="859">
        <v>25</v>
      </c>
      <c r="G23" s="859">
        <v>3</v>
      </c>
      <c r="H23" s="859">
        <v>1</v>
      </c>
      <c r="I23" s="859">
        <v>22</v>
      </c>
      <c r="J23" s="859">
        <v>0</v>
      </c>
      <c r="K23" s="859"/>
      <c r="L23" s="859">
        <v>0</v>
      </c>
      <c r="M23" s="859">
        <v>0</v>
      </c>
      <c r="N23" s="859">
        <v>0</v>
      </c>
      <c r="O23" s="859">
        <v>0</v>
      </c>
      <c r="P23" s="859">
        <v>1</v>
      </c>
      <c r="Q23" s="859">
        <v>0</v>
      </c>
      <c r="R23" s="859">
        <v>0</v>
      </c>
      <c r="S23" s="859">
        <v>0</v>
      </c>
      <c r="T23" s="859">
        <v>0</v>
      </c>
      <c r="U23" s="859">
        <v>0</v>
      </c>
      <c r="V23" s="860">
        <v>0</v>
      </c>
      <c r="W23" s="860">
        <v>0</v>
      </c>
      <c r="X23" s="860">
        <v>0</v>
      </c>
      <c r="Y23" s="880">
        <f>SUM(C23:X23)</f>
        <v>62</v>
      </c>
    </row>
    <row r="24" spans="1:25" ht="16.5" customHeight="1">
      <c r="A24" s="879" t="s">
        <v>42</v>
      </c>
      <c r="B24" s="854"/>
      <c r="C24" s="858"/>
      <c r="D24" s="859"/>
      <c r="E24" s="859"/>
      <c r="F24" s="859">
        <v>10</v>
      </c>
      <c r="G24" s="859">
        <v>2</v>
      </c>
      <c r="H24" s="859"/>
      <c r="I24" s="859"/>
      <c r="J24" s="859"/>
      <c r="K24" s="859"/>
      <c r="L24" s="859"/>
      <c r="M24" s="859"/>
      <c r="N24" s="859">
        <v>1</v>
      </c>
      <c r="O24" s="859">
        <v>1</v>
      </c>
      <c r="P24" s="859">
        <v>1</v>
      </c>
      <c r="Q24" s="859">
        <v>1</v>
      </c>
      <c r="R24" s="859">
        <v>1</v>
      </c>
      <c r="S24" s="859">
        <v>2</v>
      </c>
      <c r="T24" s="859">
        <v>1</v>
      </c>
      <c r="U24" s="859"/>
      <c r="V24" s="860"/>
      <c r="W24" s="860"/>
      <c r="X24" s="860"/>
      <c r="Y24" s="880">
        <f>SUM(C24:X24)</f>
        <v>20</v>
      </c>
    </row>
    <row r="25" spans="1:28" ht="16.5" customHeight="1">
      <c r="A25" s="879" t="s">
        <v>33</v>
      </c>
      <c r="B25" s="854"/>
      <c r="C25" s="858">
        <v>0</v>
      </c>
      <c r="D25" s="859">
        <v>6</v>
      </c>
      <c r="E25" s="859">
        <v>0</v>
      </c>
      <c r="F25" s="859">
        <v>28</v>
      </c>
      <c r="G25" s="859">
        <v>10</v>
      </c>
      <c r="H25" s="859">
        <v>0</v>
      </c>
      <c r="I25" s="859">
        <v>0</v>
      </c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>
        <v>2</v>
      </c>
      <c r="V25" s="860">
        <v>0</v>
      </c>
      <c r="W25" s="860">
        <v>0</v>
      </c>
      <c r="X25" s="860">
        <v>0</v>
      </c>
      <c r="Y25" s="884">
        <f>SUM(C25:X25)</f>
        <v>46</v>
      </c>
      <c r="AB25" s="26" t="s">
        <v>47</v>
      </c>
    </row>
    <row r="26" spans="1:25" ht="16.5" customHeight="1">
      <c r="A26" s="879" t="s">
        <v>34</v>
      </c>
      <c r="B26" s="854"/>
      <c r="C26" s="858">
        <v>0</v>
      </c>
      <c r="D26" s="859">
        <v>0</v>
      </c>
      <c r="E26" s="859">
        <v>0</v>
      </c>
      <c r="F26" s="859">
        <v>0</v>
      </c>
      <c r="G26" s="859">
        <v>0</v>
      </c>
      <c r="H26" s="859">
        <v>0</v>
      </c>
      <c r="I26" s="859">
        <v>0</v>
      </c>
      <c r="J26" s="859">
        <v>0</v>
      </c>
      <c r="K26" s="859">
        <v>0</v>
      </c>
      <c r="L26" s="859">
        <v>0</v>
      </c>
      <c r="M26" s="859">
        <v>0</v>
      </c>
      <c r="N26" s="859">
        <v>0</v>
      </c>
      <c r="O26" s="859">
        <v>0</v>
      </c>
      <c r="P26" s="859">
        <v>0</v>
      </c>
      <c r="Q26" s="859"/>
      <c r="R26" s="859"/>
      <c r="S26" s="859"/>
      <c r="T26" s="859"/>
      <c r="U26" s="859">
        <v>0</v>
      </c>
      <c r="V26" s="860"/>
      <c r="W26" s="860"/>
      <c r="X26" s="860"/>
      <c r="Y26" s="855">
        <f>SUM(C26:X26)</f>
        <v>0</v>
      </c>
    </row>
    <row r="27" spans="1:25" ht="16.5" customHeight="1" thickBot="1">
      <c r="A27" s="885" t="s">
        <v>35</v>
      </c>
      <c r="B27" s="854"/>
      <c r="C27" s="886">
        <v>0</v>
      </c>
      <c r="D27" s="887">
        <v>0</v>
      </c>
      <c r="E27" s="887">
        <v>0</v>
      </c>
      <c r="F27" s="887">
        <v>2</v>
      </c>
      <c r="G27" s="887">
        <v>0</v>
      </c>
      <c r="H27" s="887">
        <v>0</v>
      </c>
      <c r="I27" s="887">
        <v>0</v>
      </c>
      <c r="J27" s="887">
        <v>0</v>
      </c>
      <c r="K27" s="887">
        <v>0</v>
      </c>
      <c r="L27" s="887">
        <v>0</v>
      </c>
      <c r="M27" s="887">
        <v>0</v>
      </c>
      <c r="N27" s="887">
        <v>0</v>
      </c>
      <c r="O27" s="887">
        <v>0</v>
      </c>
      <c r="P27" s="887">
        <v>0</v>
      </c>
      <c r="Q27" s="887">
        <v>0</v>
      </c>
      <c r="R27" s="887">
        <v>0</v>
      </c>
      <c r="S27" s="887">
        <v>0</v>
      </c>
      <c r="T27" s="887">
        <v>0</v>
      </c>
      <c r="U27" s="887">
        <v>0</v>
      </c>
      <c r="V27" s="888">
        <v>0</v>
      </c>
      <c r="W27" s="888">
        <v>0</v>
      </c>
      <c r="X27" s="888">
        <v>0</v>
      </c>
      <c r="Y27" s="889">
        <f>SUM(C27:X27)</f>
        <v>2</v>
      </c>
    </row>
    <row r="28" spans="1:25" s="52" customFormat="1" ht="16.5" customHeight="1" thickBot="1">
      <c r="A28" s="870" t="s">
        <v>36</v>
      </c>
      <c r="B28" s="854"/>
      <c r="C28" s="872">
        <f>SUM(C23:C27)</f>
        <v>0</v>
      </c>
      <c r="D28" s="873">
        <f aca="true" t="shared" si="3" ref="D28:Q28">SUM(D23:D27)</f>
        <v>16</v>
      </c>
      <c r="E28" s="873">
        <f t="shared" si="3"/>
        <v>0</v>
      </c>
      <c r="F28" s="873">
        <f t="shared" si="3"/>
        <v>65</v>
      </c>
      <c r="G28" s="873">
        <f t="shared" si="3"/>
        <v>15</v>
      </c>
      <c r="H28" s="873">
        <f t="shared" si="3"/>
        <v>1</v>
      </c>
      <c r="I28" s="873">
        <f t="shared" si="3"/>
        <v>22</v>
      </c>
      <c r="J28" s="873">
        <f t="shared" si="3"/>
        <v>0</v>
      </c>
      <c r="K28" s="873">
        <f t="shared" si="3"/>
        <v>0</v>
      </c>
      <c r="L28" s="873">
        <f t="shared" si="3"/>
        <v>0</v>
      </c>
      <c r="M28" s="873">
        <f t="shared" si="3"/>
        <v>0</v>
      </c>
      <c r="N28" s="873">
        <f t="shared" si="3"/>
        <v>1</v>
      </c>
      <c r="O28" s="873">
        <f t="shared" si="3"/>
        <v>1</v>
      </c>
      <c r="P28" s="873">
        <f t="shared" si="3"/>
        <v>2</v>
      </c>
      <c r="Q28" s="873">
        <f t="shared" si="3"/>
        <v>1</v>
      </c>
      <c r="R28" s="873">
        <f aca="true" t="shared" si="4" ref="R28:X28">SUM(R23:R27)</f>
        <v>1</v>
      </c>
      <c r="S28" s="873">
        <f t="shared" si="4"/>
        <v>2</v>
      </c>
      <c r="T28" s="873">
        <f t="shared" si="4"/>
        <v>1</v>
      </c>
      <c r="U28" s="873">
        <f t="shared" si="4"/>
        <v>2</v>
      </c>
      <c r="V28" s="873">
        <f t="shared" si="4"/>
        <v>0</v>
      </c>
      <c r="W28" s="873">
        <f t="shared" si="4"/>
        <v>0</v>
      </c>
      <c r="X28" s="873">
        <f t="shared" si="4"/>
        <v>0</v>
      </c>
      <c r="Y28" s="890">
        <f>SUM(C28:U28)</f>
        <v>130</v>
      </c>
    </row>
    <row r="29" ht="16.5" customHeight="1" thickBot="1"/>
    <row r="30" spans="1:25" s="52" customFormat="1" ht="16.5" customHeight="1" thickBot="1">
      <c r="A30" s="849" t="s">
        <v>37</v>
      </c>
      <c r="B30" s="854"/>
      <c r="C30" s="881">
        <f aca="true" t="shared" si="5" ref="C30:X30">+C28+C21</f>
        <v>4</v>
      </c>
      <c r="D30" s="881">
        <f t="shared" si="5"/>
        <v>302</v>
      </c>
      <c r="E30" s="1147">
        <f t="shared" si="5"/>
        <v>30</v>
      </c>
      <c r="F30" s="881">
        <f t="shared" si="5"/>
        <v>152</v>
      </c>
      <c r="G30" s="1147">
        <f t="shared" si="5"/>
        <v>42</v>
      </c>
      <c r="H30" s="881">
        <f t="shared" si="5"/>
        <v>1</v>
      </c>
      <c r="I30" s="881">
        <f t="shared" si="5"/>
        <v>31</v>
      </c>
      <c r="J30" s="1147">
        <f t="shared" si="5"/>
        <v>20.4</v>
      </c>
      <c r="K30" s="881">
        <f t="shared" si="5"/>
        <v>30</v>
      </c>
      <c r="L30" s="881">
        <f t="shared" si="5"/>
        <v>196</v>
      </c>
      <c r="M30" s="881">
        <f t="shared" si="5"/>
        <v>98</v>
      </c>
      <c r="N30" s="881">
        <f t="shared" si="5"/>
        <v>223</v>
      </c>
      <c r="O30" s="881">
        <f t="shared" si="5"/>
        <v>223</v>
      </c>
      <c r="P30" s="881">
        <f t="shared" si="5"/>
        <v>299.6</v>
      </c>
      <c r="Q30" s="881">
        <f t="shared" si="5"/>
        <v>100</v>
      </c>
      <c r="R30" s="881">
        <f t="shared" si="5"/>
        <v>215</v>
      </c>
      <c r="S30" s="881">
        <f t="shared" si="5"/>
        <v>215</v>
      </c>
      <c r="T30" s="881">
        <f t="shared" si="5"/>
        <v>350</v>
      </c>
      <c r="U30" s="881">
        <f t="shared" si="5"/>
        <v>20</v>
      </c>
      <c r="V30" s="881">
        <f t="shared" si="5"/>
        <v>34</v>
      </c>
      <c r="W30" s="881">
        <f t="shared" si="5"/>
        <v>60</v>
      </c>
      <c r="X30" s="881">
        <f t="shared" si="5"/>
        <v>67</v>
      </c>
      <c r="Y30" s="872">
        <f>Y21+Y28</f>
        <v>2713</v>
      </c>
    </row>
    <row r="31" ht="16.5" customHeight="1">
      <c r="Y31" s="79"/>
    </row>
    <row r="32" spans="4:6" ht="16.5" customHeight="1">
      <c r="D32" s="26"/>
      <c r="E32" s="26"/>
      <c r="F32" s="26"/>
    </row>
    <row r="33" ht="16.5" customHeight="1">
      <c r="A33" s="12" t="s">
        <v>292</v>
      </c>
    </row>
    <row r="34" ht="16.5" customHeight="1">
      <c r="A34" s="12" t="s">
        <v>293</v>
      </c>
    </row>
    <row r="35" spans="1:6" ht="16.5" customHeight="1">
      <c r="A35" s="12" t="s">
        <v>294</v>
      </c>
      <c r="D35" s="26"/>
      <c r="E35" s="26"/>
      <c r="F35" s="26"/>
    </row>
    <row r="36" spans="4:6" ht="16.5" customHeight="1">
      <c r="D36" s="26"/>
      <c r="E36" s="26"/>
      <c r="F36" s="26"/>
    </row>
    <row r="37" spans="4:6" ht="16.5" customHeight="1">
      <c r="D37" s="26"/>
      <c r="E37" s="26"/>
      <c r="F37" s="26"/>
    </row>
  </sheetData>
  <mergeCells count="1">
    <mergeCell ref="C5:Y5"/>
  </mergeCells>
  <printOptions horizontalCentered="1"/>
  <pageMargins left="0.25" right="0.25" top="0.51" bottom="1" header="0.3" footer="0.25"/>
  <pageSetup fitToHeight="1" fitToWidth="1" horizontalDpi="600" verticalDpi="600" orientation="landscape" scale="84" r:id="rId1"/>
  <headerFooter alignWithMargins="0">
    <oddHeader>&amp;R&amp;"Arial,Bold"&amp;10Page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664"/>
  <sheetViews>
    <sheetView tabSelected="1" zoomScale="65" zoomScaleNormal="65" workbookViewId="0" topLeftCell="A10">
      <pane xSplit="1" ySplit="1" topLeftCell="B11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33203125" defaultRowHeight="19.5" customHeight="1"/>
  <cols>
    <col min="1" max="1" width="10.16015625" style="1" customWidth="1"/>
    <col min="2" max="2" width="1.3359375" style="2" customWidth="1"/>
    <col min="3" max="3" width="8.66015625" style="2" customWidth="1"/>
    <col min="4" max="5" width="8.66015625" style="43" customWidth="1"/>
    <col min="6" max="6" width="8.33203125" style="43" customWidth="1"/>
    <col min="7" max="7" width="0.82421875" style="43" customWidth="1"/>
    <col min="8" max="8" width="11.33203125" style="1" bestFit="1" customWidth="1"/>
    <col min="9" max="9" width="7" style="2" customWidth="1"/>
    <col min="10" max="10" width="7" style="2" hidden="1" customWidth="1"/>
    <col min="11" max="13" width="7" style="2" customWidth="1"/>
    <col min="14" max="14" width="8.83203125" style="2" hidden="1" customWidth="1"/>
    <col min="15" max="29" width="7" style="2" customWidth="1"/>
    <col min="30" max="30" width="11.83203125" style="4" customWidth="1"/>
    <col min="31" max="31" width="14.33203125" style="2" customWidth="1"/>
    <col min="32" max="32" width="12.33203125" style="38" bestFit="1" customWidth="1"/>
    <col min="33" max="33" width="0.82421875" style="5" customWidth="1"/>
    <col min="34" max="34" width="12.33203125" style="4" bestFit="1" customWidth="1"/>
    <col min="35" max="16384" width="9.33203125" style="2" customWidth="1"/>
  </cols>
  <sheetData>
    <row r="2" spans="1:34" ht="16.5" customHeight="1">
      <c r="A2" s="12" t="s">
        <v>335</v>
      </c>
      <c r="D2" s="56"/>
      <c r="E2" s="56"/>
      <c r="F2" s="56"/>
      <c r="G2" s="56"/>
      <c r="AD2" s="96"/>
      <c r="AF2" s="37"/>
      <c r="AH2" s="96"/>
    </row>
    <row r="3" spans="1:8" ht="19.5" customHeight="1">
      <c r="A3" s="227" t="s">
        <v>347</v>
      </c>
      <c r="D3" s="1242">
        <v>38165</v>
      </c>
      <c r="E3" s="1242"/>
      <c r="F3" s="1242"/>
      <c r="G3" s="1242"/>
      <c r="H3" s="1242"/>
    </row>
    <row r="6" spans="1:34" s="17" customFormat="1" ht="51" customHeight="1" thickBot="1">
      <c r="A6" s="35" t="s">
        <v>25</v>
      </c>
      <c r="B6" s="15"/>
      <c r="C6" s="15"/>
      <c r="D6" s="63"/>
      <c r="E6" s="63"/>
      <c r="F6" s="63"/>
      <c r="G6" s="63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97"/>
      <c r="AE6" s="15"/>
      <c r="AF6" s="39"/>
      <c r="AG6" s="15"/>
      <c r="AH6" s="97"/>
    </row>
    <row r="7" spans="1:34" s="17" customFormat="1" ht="19.5" customHeight="1">
      <c r="A7" s="18"/>
      <c r="B7" s="19"/>
      <c r="C7" s="19"/>
      <c r="D7" s="64"/>
      <c r="E7" s="64"/>
      <c r="F7" s="64"/>
      <c r="G7" s="64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98"/>
      <c r="AE7" s="19"/>
      <c r="AF7" s="40"/>
      <c r="AG7" s="19"/>
      <c r="AH7" s="98"/>
    </row>
    <row r="8" ht="10.5" customHeight="1">
      <c r="A8" s="10"/>
    </row>
    <row r="9" spans="1:34" s="3" customFormat="1" ht="12.75" hidden="1">
      <c r="A9" s="1"/>
      <c r="C9" s="1240" t="s">
        <v>3</v>
      </c>
      <c r="D9" s="1240"/>
      <c r="E9" s="1240"/>
      <c r="F9" s="1240"/>
      <c r="G9" s="53"/>
      <c r="H9" s="106"/>
      <c r="I9" s="1241"/>
      <c r="J9" s="1241"/>
      <c r="K9" s="1241"/>
      <c r="L9" s="1241"/>
      <c r="M9" s="1241"/>
      <c r="N9" s="1241"/>
      <c r="O9" s="1241"/>
      <c r="P9" s="1241"/>
      <c r="Q9" s="1241"/>
      <c r="R9" s="1241"/>
      <c r="S9" s="1241"/>
      <c r="T9" s="1241"/>
      <c r="U9" s="1241"/>
      <c r="V9" s="1241"/>
      <c r="W9" s="1241"/>
      <c r="X9" s="1241"/>
      <c r="Y9" s="1241"/>
      <c r="Z9" s="1241"/>
      <c r="AA9" s="1241"/>
      <c r="AB9" s="1241"/>
      <c r="AC9" s="1241"/>
      <c r="AD9" s="1241"/>
      <c r="AE9" s="7"/>
      <c r="AF9" s="41"/>
      <c r="AG9" s="6"/>
      <c r="AH9" s="1"/>
    </row>
    <row r="10" spans="1:35" s="1" customFormat="1" ht="39">
      <c r="A10" s="21" t="s">
        <v>15</v>
      </c>
      <c r="C10" s="13" t="s">
        <v>5</v>
      </c>
      <c r="D10" s="65" t="s">
        <v>6</v>
      </c>
      <c r="E10" s="65" t="s">
        <v>7</v>
      </c>
      <c r="F10" s="65" t="s">
        <v>8</v>
      </c>
      <c r="G10" s="54"/>
      <c r="H10" s="21" t="s">
        <v>17</v>
      </c>
      <c r="I10" s="13" t="str">
        <f>'DIV EQUP'!D6</f>
        <v>12</v>
      </c>
      <c r="J10" s="13"/>
      <c r="K10" s="13" t="str">
        <f>'DIV EQUP'!E6</f>
        <v>19</v>
      </c>
      <c r="L10" s="13" t="str">
        <f>'DIV EQUP'!F6</f>
        <v>20</v>
      </c>
      <c r="M10" s="13" t="str">
        <f>'DIV EQUP'!G6</f>
        <v>23</v>
      </c>
      <c r="N10" s="13"/>
      <c r="O10" s="13" t="str">
        <f>'DIV EQUP'!H6</f>
        <v>27</v>
      </c>
      <c r="P10" s="13"/>
      <c r="Q10" s="13" t="str">
        <f>'DIV EQUP'!I6</f>
        <v>29</v>
      </c>
      <c r="R10" s="13" t="str">
        <f>'DIV EQUP'!J6</f>
        <v>30</v>
      </c>
      <c r="S10" s="13" t="str">
        <f>'DIV EQUP'!K6</f>
        <v>44</v>
      </c>
      <c r="T10" s="13" t="str">
        <f>'DIV EQUP'!L6</f>
        <v>45</v>
      </c>
      <c r="U10" s="13" t="str">
        <f>'DIV EQUP'!M6</f>
        <v>46</v>
      </c>
      <c r="V10" s="13" t="str">
        <f>'DIV EQUP'!N6</f>
        <v>50</v>
      </c>
      <c r="W10" s="13" t="str">
        <f>'DIV EQUP'!O6</f>
        <v>53</v>
      </c>
      <c r="X10" s="13" t="str">
        <f>'DIV EQUP'!P6</f>
        <v>63</v>
      </c>
      <c r="Y10" s="13" t="str">
        <f>'DIV EQUP'!Q6</f>
        <v>67</v>
      </c>
      <c r="Z10" s="13" t="str">
        <f>'DIV EQUP'!R6</f>
        <v>70</v>
      </c>
      <c r="AA10" s="13" t="str">
        <f>'DIV EQUP'!S6</f>
        <v>73</v>
      </c>
      <c r="AB10" s="13" t="str">
        <f>'DIV EQUP'!T6</f>
        <v>76</v>
      </c>
      <c r="AC10" s="13" t="str">
        <f>'DIV EQUP'!U6</f>
        <v>79</v>
      </c>
      <c r="AD10" s="22" t="s">
        <v>19</v>
      </c>
      <c r="AE10" s="22" t="s">
        <v>23</v>
      </c>
      <c r="AF10" s="36" t="s">
        <v>21</v>
      </c>
      <c r="AG10" s="23"/>
      <c r="AH10" s="13" t="s">
        <v>22</v>
      </c>
      <c r="AI10" s="228"/>
    </row>
    <row r="11" spans="1:36" ht="19.5" customHeight="1">
      <c r="A11" s="14" t="s">
        <v>271</v>
      </c>
      <c r="C11" s="9">
        <f>DDIV!E59</f>
        <v>172</v>
      </c>
      <c r="D11" s="9">
        <f>DDIV!F59</f>
        <v>86</v>
      </c>
      <c r="E11" s="9">
        <f>DDIV!G59</f>
        <v>172</v>
      </c>
      <c r="F11" s="9">
        <f>DDIV!H59</f>
        <v>7</v>
      </c>
      <c r="H11" s="14">
        <f>MAX(C11:F11)</f>
        <v>172</v>
      </c>
      <c r="I11" s="230">
        <f>DDIV!J59</f>
        <v>26</v>
      </c>
      <c r="J11" s="230"/>
      <c r="K11" s="230"/>
      <c r="L11" s="230">
        <f>DDIV!K59</f>
        <v>8</v>
      </c>
      <c r="M11" s="230">
        <f>DDIV!L59</f>
        <v>1</v>
      </c>
      <c r="N11" s="230"/>
      <c r="O11" s="230"/>
      <c r="P11" s="230"/>
      <c r="Q11" s="230"/>
      <c r="R11" s="230"/>
      <c r="S11" s="230"/>
      <c r="T11" s="230"/>
      <c r="U11" s="230">
        <f>DDIV!M59</f>
        <v>0</v>
      </c>
      <c r="V11" s="230">
        <f>DDIV!N59</f>
        <v>0</v>
      </c>
      <c r="W11" s="230">
        <f>DDIV!O59</f>
        <v>53</v>
      </c>
      <c r="X11" s="230">
        <f>DDIV!P59</f>
        <v>0</v>
      </c>
      <c r="Y11" s="230">
        <f>DDIV!Q59</f>
        <v>0</v>
      </c>
      <c r="Z11" s="230">
        <f>DDIV!R59</f>
        <v>26</v>
      </c>
      <c r="AA11" s="230">
        <f>DDIV!S59</f>
        <v>36</v>
      </c>
      <c r="AB11" s="230">
        <f>DDIV!T59</f>
        <v>22</v>
      </c>
      <c r="AC11" s="230"/>
      <c r="AD11" s="58">
        <f aca="true" t="shared" si="0" ref="AD11:AD18">SUM(I11:AC11)</f>
        <v>172</v>
      </c>
      <c r="AE11" s="752">
        <v>32</v>
      </c>
      <c r="AF11" s="42">
        <f>AE11/H11</f>
        <v>0.18604651162790697</v>
      </c>
      <c r="AG11" s="24"/>
      <c r="AH11" s="749">
        <f aca="true" t="shared" si="1" ref="AH11:AH21">AD11+AE11</f>
        <v>204</v>
      </c>
      <c r="AI11" s="229"/>
      <c r="AJ11" s="43">
        <f aca="true" t="shared" si="2" ref="AJ11:AJ21">SUM(I11:AB11)-AD11</f>
        <v>0</v>
      </c>
    </row>
    <row r="12" spans="1:36" s="743" customFormat="1" ht="19.5" customHeight="1">
      <c r="A12" s="742">
        <v>2</v>
      </c>
      <c r="C12" s="744">
        <f>DDIV!E101</f>
        <v>159</v>
      </c>
      <c r="D12" s="745">
        <f>DDIV!F101</f>
        <v>75</v>
      </c>
      <c r="E12" s="745">
        <f>DDIV!G101</f>
        <v>159</v>
      </c>
      <c r="F12" s="744">
        <f>DDIV!H101</f>
        <v>0</v>
      </c>
      <c r="G12" s="746"/>
      <c r="H12" s="742">
        <f>MAX(C12:F12)</f>
        <v>159</v>
      </c>
      <c r="I12" s="640">
        <f>DDIV!J101</f>
        <v>22</v>
      </c>
      <c r="J12" s="640"/>
      <c r="K12" s="640"/>
      <c r="L12" s="640">
        <f>DDIV!K101</f>
        <v>8</v>
      </c>
      <c r="M12" s="640">
        <f>DDIV!L101</f>
        <v>2</v>
      </c>
      <c r="N12" s="640"/>
      <c r="O12" s="640"/>
      <c r="P12" s="640"/>
      <c r="Q12" s="640"/>
      <c r="R12" s="640"/>
      <c r="S12" s="640"/>
      <c r="T12" s="640"/>
      <c r="U12" s="640">
        <f>DDIV!M101</f>
        <v>0</v>
      </c>
      <c r="V12" s="640">
        <f>DDIV!N101</f>
        <v>0</v>
      </c>
      <c r="W12" s="640">
        <f>DDIV!O101</f>
        <v>32</v>
      </c>
      <c r="X12" s="640">
        <f>DDIV!P101</f>
        <v>0</v>
      </c>
      <c r="Y12" s="640">
        <f>DDIV!Q101</f>
        <v>0</v>
      </c>
      <c r="Z12" s="640">
        <f>DDIV!R101</f>
        <v>5</v>
      </c>
      <c r="AA12" s="640">
        <f>DDIV!S101</f>
        <v>47</v>
      </c>
      <c r="AB12" s="640">
        <f>DDIV!T101</f>
        <v>43</v>
      </c>
      <c r="AC12" s="640"/>
      <c r="AD12" s="647">
        <f t="shared" si="0"/>
        <v>159</v>
      </c>
      <c r="AE12" s="753">
        <v>31</v>
      </c>
      <c r="AF12" s="747">
        <f aca="true" t="shared" si="3" ref="AF12:AF21">AE12/H12</f>
        <v>0.1949685534591195</v>
      </c>
      <c r="AG12" s="748"/>
      <c r="AH12" s="749">
        <f t="shared" si="1"/>
        <v>190</v>
      </c>
      <c r="AI12" s="750"/>
      <c r="AJ12" s="746">
        <f t="shared" si="2"/>
        <v>0</v>
      </c>
    </row>
    <row r="13" spans="1:36" ht="19.5" customHeight="1">
      <c r="A13" s="14" t="s">
        <v>412</v>
      </c>
      <c r="C13" s="9">
        <f>DDIV!E186</f>
        <v>171</v>
      </c>
      <c r="D13" s="9">
        <f>DDIV!F186</f>
        <v>108</v>
      </c>
      <c r="E13" s="9">
        <f>DDIV!G186</f>
        <v>174</v>
      </c>
      <c r="F13" s="9">
        <f>DDIV!H186</f>
        <v>5</v>
      </c>
      <c r="H13" s="742">
        <v>177</v>
      </c>
      <c r="I13" s="230">
        <f>DDIV!J186</f>
        <v>21</v>
      </c>
      <c r="J13" s="230"/>
      <c r="K13" s="230"/>
      <c r="L13" s="230">
        <f>DDIV!K186</f>
        <v>3</v>
      </c>
      <c r="M13" s="230"/>
      <c r="N13" s="230"/>
      <c r="O13" s="230"/>
      <c r="P13" s="230"/>
      <c r="Q13" s="230"/>
      <c r="R13" s="230"/>
      <c r="S13" s="230">
        <f>DDIV!M186</f>
        <v>19</v>
      </c>
      <c r="T13" s="230">
        <f>DDIV!L152</f>
        <v>0</v>
      </c>
      <c r="U13" s="230"/>
      <c r="V13" s="230">
        <f>DDIV!N186</f>
        <v>22</v>
      </c>
      <c r="W13" s="230">
        <f>DDIV!O186</f>
        <v>29</v>
      </c>
      <c r="X13" s="230">
        <f>DDIV!P152</f>
        <v>0</v>
      </c>
      <c r="Y13" s="230">
        <f>DDIV!Q186</f>
        <v>83</v>
      </c>
      <c r="Z13" s="230">
        <f>DDIV!R152</f>
        <v>0</v>
      </c>
      <c r="AA13" s="230">
        <f>DDIV!S152</f>
        <v>0</v>
      </c>
      <c r="AB13" s="230">
        <f>DDIV!T152</f>
        <v>0</v>
      </c>
      <c r="AC13" s="230"/>
      <c r="AD13" s="647">
        <f t="shared" si="0"/>
        <v>177</v>
      </c>
      <c r="AE13" s="752">
        <v>34</v>
      </c>
      <c r="AF13" s="42">
        <f t="shared" si="3"/>
        <v>0.192090395480226</v>
      </c>
      <c r="AH13" s="749">
        <f t="shared" si="1"/>
        <v>211</v>
      </c>
      <c r="AI13" s="229"/>
      <c r="AJ13" s="43">
        <f t="shared" si="2"/>
        <v>0</v>
      </c>
    </row>
    <row r="14" spans="1:36" s="743" customFormat="1" ht="19.5" customHeight="1">
      <c r="A14" s="742" t="s">
        <v>272</v>
      </c>
      <c r="C14" s="744">
        <f>DDIV!E259</f>
        <v>209</v>
      </c>
      <c r="D14" s="745">
        <f>DDIV!F259</f>
        <v>114</v>
      </c>
      <c r="E14" s="745">
        <f>DDIV!G259</f>
        <v>215</v>
      </c>
      <c r="F14" s="745">
        <f>DDIV!H259</f>
        <v>2</v>
      </c>
      <c r="G14" s="746"/>
      <c r="H14" s="742">
        <f>MAX(C14:F14)</f>
        <v>215</v>
      </c>
      <c r="I14" s="640">
        <f>DDIV!J259</f>
        <v>22</v>
      </c>
      <c r="J14" s="640"/>
      <c r="K14" s="640"/>
      <c r="L14" s="640">
        <f>DDIV!K259</f>
        <v>4</v>
      </c>
      <c r="M14" s="640"/>
      <c r="N14" s="640"/>
      <c r="O14" s="640"/>
      <c r="P14" s="640"/>
      <c r="Q14" s="640"/>
      <c r="R14" s="640"/>
      <c r="S14" s="640"/>
      <c r="T14" s="640"/>
      <c r="U14" s="640">
        <f>DDIV!L259</f>
        <v>0</v>
      </c>
      <c r="V14" s="640">
        <f>DDIV!M259</f>
        <v>111</v>
      </c>
      <c r="W14" s="640">
        <f>DDIV!N259</f>
        <v>0</v>
      </c>
      <c r="X14" s="640">
        <f>DDIV!O259</f>
        <v>0</v>
      </c>
      <c r="Y14" s="640">
        <f>DDIV!P259</f>
        <v>0</v>
      </c>
      <c r="Z14" s="640">
        <f>DDIV!Q259</f>
        <v>23</v>
      </c>
      <c r="AA14" s="640">
        <f>DDIV!R259</f>
        <v>6</v>
      </c>
      <c r="AB14" s="640">
        <f>DDIV!S259</f>
        <v>42</v>
      </c>
      <c r="AC14" s="647">
        <f>DDIV!T259</f>
        <v>7</v>
      </c>
      <c r="AD14" s="647">
        <f t="shared" si="0"/>
        <v>215</v>
      </c>
      <c r="AE14" s="753">
        <v>41</v>
      </c>
      <c r="AF14" s="747">
        <f t="shared" si="3"/>
        <v>0.19069767441860466</v>
      </c>
      <c r="AG14" s="748"/>
      <c r="AH14" s="749">
        <f t="shared" si="1"/>
        <v>256</v>
      </c>
      <c r="AI14" s="750"/>
      <c r="AJ14" s="746"/>
    </row>
    <row r="15" spans="1:36" ht="19.5" customHeight="1">
      <c r="A15" s="14">
        <v>6</v>
      </c>
      <c r="C15" s="9">
        <f>DDIV!E319</f>
        <v>66</v>
      </c>
      <c r="D15" s="9">
        <f>DDIV!F319</f>
        <v>19</v>
      </c>
      <c r="E15" s="9">
        <f>DDIV!G319</f>
        <v>66</v>
      </c>
      <c r="F15" s="9">
        <f>DDIV!H319</f>
        <v>0</v>
      </c>
      <c r="H15" s="742">
        <f aca="true" t="shared" si="4" ref="H15:H21">MAX(C15:F15)</f>
        <v>66</v>
      </c>
      <c r="I15" s="230">
        <f>DDIV!J319</f>
        <v>43</v>
      </c>
      <c r="J15" s="230"/>
      <c r="K15" s="230">
        <f>DDIV!K319</f>
        <v>5</v>
      </c>
      <c r="L15" s="230">
        <v>0</v>
      </c>
      <c r="M15" s="230">
        <f>DDIV!L319</f>
        <v>1</v>
      </c>
      <c r="N15" s="230">
        <v>0</v>
      </c>
      <c r="O15" s="230">
        <v>0</v>
      </c>
      <c r="P15" s="230">
        <v>0</v>
      </c>
      <c r="Q15" s="230">
        <v>0</v>
      </c>
      <c r="R15" s="230">
        <f>DDIV!N319</f>
        <v>17</v>
      </c>
      <c r="S15" s="230">
        <f>'DIV EQUP'!K11</f>
        <v>0</v>
      </c>
      <c r="T15" s="230">
        <f>'DIV EQUP'!L11</f>
        <v>0</v>
      </c>
      <c r="U15" s="230">
        <f>'DIV EQUP'!M11</f>
        <v>0</v>
      </c>
      <c r="V15" s="230">
        <f>'DIV EQUP'!N11</f>
        <v>0</v>
      </c>
      <c r="W15" s="230">
        <f>'DIV EQUP'!O11</f>
        <v>0</v>
      </c>
      <c r="X15" s="230">
        <f>'DIV EQUP'!P11</f>
        <v>0</v>
      </c>
      <c r="Y15" s="230">
        <f>'DIV EQUP'!Q11</f>
        <v>0</v>
      </c>
      <c r="Z15" s="230">
        <f>'DIV EQUP'!R11</f>
        <v>0</v>
      </c>
      <c r="AA15" s="230">
        <f>'DIV EQUP'!S11</f>
        <v>0</v>
      </c>
      <c r="AB15" s="230">
        <f>'DIV EQUP'!T11</f>
        <v>0</v>
      </c>
      <c r="AC15" s="231">
        <f>'DIV EQUP'!U11</f>
        <v>0</v>
      </c>
      <c r="AD15" s="647">
        <f t="shared" si="0"/>
        <v>66</v>
      </c>
      <c r="AE15" s="752">
        <v>12</v>
      </c>
      <c r="AF15" s="42">
        <f t="shared" si="3"/>
        <v>0.18181818181818182</v>
      </c>
      <c r="AH15" s="749">
        <f t="shared" si="1"/>
        <v>78</v>
      </c>
      <c r="AI15" s="229"/>
      <c r="AJ15" s="43">
        <f t="shared" si="2"/>
        <v>0</v>
      </c>
    </row>
    <row r="16" spans="1:36" s="743" customFormat="1" ht="19.5" customHeight="1">
      <c r="A16" s="742" t="s">
        <v>117</v>
      </c>
      <c r="C16" s="744">
        <f>DDIV!E405</f>
        <v>216</v>
      </c>
      <c r="D16" s="745">
        <f>DDIV!F405</f>
        <v>91</v>
      </c>
      <c r="E16" s="745">
        <f>DDIV!G405</f>
        <v>211</v>
      </c>
      <c r="F16" s="745">
        <f>DDIV!H405</f>
        <v>8</v>
      </c>
      <c r="G16" s="746"/>
      <c r="H16" s="742">
        <v>219</v>
      </c>
      <c r="I16" s="647">
        <f>DDIV!J405</f>
        <v>26</v>
      </c>
      <c r="J16" s="647">
        <v>0</v>
      </c>
      <c r="K16" s="647"/>
      <c r="L16" s="647">
        <f>DDIV!L405</f>
        <v>12</v>
      </c>
      <c r="M16" s="647">
        <f>DDIV!M405</f>
        <v>4</v>
      </c>
      <c r="N16" s="647"/>
      <c r="O16" s="647"/>
      <c r="P16" s="647"/>
      <c r="Q16" s="647"/>
      <c r="R16" s="647"/>
      <c r="S16" s="647"/>
      <c r="T16" s="647"/>
      <c r="U16" s="647">
        <f>DDIV!O405</f>
        <v>0</v>
      </c>
      <c r="V16" s="647">
        <f>DDIV!N405</f>
        <v>52</v>
      </c>
      <c r="W16" s="647"/>
      <c r="X16" s="647"/>
      <c r="Y16" s="647"/>
      <c r="Z16" s="647">
        <f>DDIV!Q405</f>
        <v>70</v>
      </c>
      <c r="AA16" s="647">
        <f>DDIV!R405</f>
        <v>37</v>
      </c>
      <c r="AB16" s="647">
        <f>DDIV!S405</f>
        <v>9</v>
      </c>
      <c r="AC16" s="647">
        <f>DDIV!T405</f>
        <v>9</v>
      </c>
      <c r="AD16" s="647">
        <f t="shared" si="0"/>
        <v>219</v>
      </c>
      <c r="AE16" s="753">
        <v>42</v>
      </c>
      <c r="AF16" s="747">
        <f t="shared" si="3"/>
        <v>0.1917808219178082</v>
      </c>
      <c r="AG16" s="748"/>
      <c r="AH16" s="749">
        <f t="shared" si="1"/>
        <v>261</v>
      </c>
      <c r="AI16" s="750"/>
      <c r="AJ16" s="746">
        <f>SUM(I16:AC16)-AD16</f>
        <v>0</v>
      </c>
    </row>
    <row r="17" spans="1:36" s="743" customFormat="1" ht="19.5" customHeight="1">
      <c r="A17" s="742" t="s">
        <v>18</v>
      </c>
      <c r="C17" s="744">
        <f>DDIV!E475</f>
        <v>162</v>
      </c>
      <c r="D17" s="745">
        <f>DDIV!F475</f>
        <v>79</v>
      </c>
      <c r="E17" s="745">
        <f>DDIV!G475</f>
        <v>162</v>
      </c>
      <c r="F17" s="745">
        <f>DDIV!H475</f>
        <v>5</v>
      </c>
      <c r="G17" s="746"/>
      <c r="H17" s="742">
        <f t="shared" si="4"/>
        <v>162</v>
      </c>
      <c r="I17" s="640">
        <f>DDIV!J475</f>
        <v>19</v>
      </c>
      <c r="J17" s="640"/>
      <c r="K17" s="640">
        <f>DDIV!K475</f>
        <v>2</v>
      </c>
      <c r="L17" s="640">
        <f>DDIV!L475</f>
        <v>1</v>
      </c>
      <c r="M17" s="640"/>
      <c r="N17" s="640"/>
      <c r="O17" s="640"/>
      <c r="P17" s="640"/>
      <c r="Q17" s="640"/>
      <c r="R17" s="640"/>
      <c r="S17" s="640"/>
      <c r="T17" s="640">
        <f>DDIV!N475</f>
        <v>82</v>
      </c>
      <c r="U17" s="640">
        <f>DDIV!O475</f>
        <v>12</v>
      </c>
      <c r="V17" s="640"/>
      <c r="W17" s="640"/>
      <c r="X17" s="640"/>
      <c r="Y17" s="640"/>
      <c r="Z17" s="640">
        <f>DDIV!Q475</f>
        <v>14</v>
      </c>
      <c r="AA17" s="640">
        <f>DDIV!R475</f>
        <v>8</v>
      </c>
      <c r="AB17" s="640">
        <f>DDIV!S475</f>
        <v>24</v>
      </c>
      <c r="AC17" s="640"/>
      <c r="AD17" s="647">
        <f t="shared" si="0"/>
        <v>162</v>
      </c>
      <c r="AE17" s="753">
        <v>30</v>
      </c>
      <c r="AF17" s="747">
        <f t="shared" si="3"/>
        <v>0.18518518518518517</v>
      </c>
      <c r="AG17" s="748"/>
      <c r="AH17" s="749">
        <f t="shared" si="1"/>
        <v>192</v>
      </c>
      <c r="AI17" s="750"/>
      <c r="AJ17" s="746">
        <f t="shared" si="2"/>
        <v>0</v>
      </c>
    </row>
    <row r="18" spans="1:36" s="743" customFormat="1" ht="21.75" customHeight="1">
      <c r="A18" s="742">
        <v>9</v>
      </c>
      <c r="C18" s="744">
        <f>DDIV!E511</f>
        <v>168</v>
      </c>
      <c r="D18" s="745">
        <f>DDIV!F511</f>
        <v>106</v>
      </c>
      <c r="E18" s="745">
        <f>DDIV!G511</f>
        <v>170</v>
      </c>
      <c r="F18" s="745">
        <f>DDIV!H511</f>
        <v>4</v>
      </c>
      <c r="G18" s="746"/>
      <c r="H18" s="742">
        <f t="shared" si="4"/>
        <v>170</v>
      </c>
      <c r="I18" s="640">
        <f>DDIV!J511</f>
        <v>19</v>
      </c>
      <c r="J18" s="640"/>
      <c r="K18" s="640">
        <f>DDIV!K511</f>
        <v>5</v>
      </c>
      <c r="L18" s="640">
        <f>DDIV!L511</f>
        <v>9</v>
      </c>
      <c r="M18" s="640">
        <f>DDIV!M511</f>
        <v>4</v>
      </c>
      <c r="N18" s="640">
        <f>DDIV!N511</f>
        <v>0</v>
      </c>
      <c r="O18" s="640"/>
      <c r="P18" s="640"/>
      <c r="Q18" s="640">
        <f>DDIV!O511</f>
        <v>9</v>
      </c>
      <c r="R18" s="640"/>
      <c r="S18" s="640">
        <f>DDIV!P511</f>
        <v>6</v>
      </c>
      <c r="T18" s="640">
        <v>0</v>
      </c>
      <c r="U18" s="640">
        <v>0</v>
      </c>
      <c r="V18" s="640">
        <v>0</v>
      </c>
      <c r="W18" s="640">
        <v>0</v>
      </c>
      <c r="X18" s="640">
        <v>0</v>
      </c>
      <c r="Y18" s="640">
        <v>0</v>
      </c>
      <c r="Z18" s="640">
        <v>0</v>
      </c>
      <c r="AA18" s="640">
        <f>DDIV!R511</f>
        <v>12</v>
      </c>
      <c r="AB18" s="640">
        <f>DDIV!S511</f>
        <v>106</v>
      </c>
      <c r="AC18" s="640">
        <f>'DIV EQUP'!U14</f>
        <v>0</v>
      </c>
      <c r="AD18" s="647">
        <f t="shared" si="0"/>
        <v>170</v>
      </c>
      <c r="AE18" s="753">
        <v>33</v>
      </c>
      <c r="AF18" s="747">
        <f t="shared" si="3"/>
        <v>0.19411764705882353</v>
      </c>
      <c r="AG18" s="748"/>
      <c r="AH18" s="749">
        <f t="shared" si="1"/>
        <v>203</v>
      </c>
      <c r="AI18" s="750"/>
      <c r="AJ18" s="746">
        <f t="shared" si="2"/>
        <v>0</v>
      </c>
    </row>
    <row r="19" spans="1:36" s="743" customFormat="1" ht="19.5" customHeight="1">
      <c r="A19" s="742" t="s">
        <v>280</v>
      </c>
      <c r="C19" s="744">
        <f>DDIV!E597</f>
        <v>233</v>
      </c>
      <c r="D19" s="745">
        <f>DDIV!F597</f>
        <v>127</v>
      </c>
      <c r="E19" s="745">
        <f>DDIV!G597</f>
        <v>236</v>
      </c>
      <c r="F19" s="744">
        <f>DDIV!H597</f>
        <v>15</v>
      </c>
      <c r="G19" s="746"/>
      <c r="H19" s="742">
        <f>MAX(C19:F19)</f>
        <v>236</v>
      </c>
      <c r="I19" s="640">
        <f>DDIV!J597</f>
        <v>9</v>
      </c>
      <c r="J19" s="640">
        <v>0</v>
      </c>
      <c r="K19" s="640">
        <f>DDIV!K597</f>
        <v>17</v>
      </c>
      <c r="L19" s="640">
        <f>DDIV!L597</f>
        <v>7</v>
      </c>
      <c r="M19" s="640">
        <f>DDIV!M597</f>
        <v>0</v>
      </c>
      <c r="N19" s="640">
        <v>0</v>
      </c>
      <c r="O19" s="640">
        <v>0</v>
      </c>
      <c r="P19" s="640">
        <v>0</v>
      </c>
      <c r="Q19" s="640">
        <v>0</v>
      </c>
      <c r="R19" s="640">
        <v>0</v>
      </c>
      <c r="S19" s="640">
        <v>0</v>
      </c>
      <c r="T19" s="640">
        <f>DDIV!N597</f>
        <v>0</v>
      </c>
      <c r="U19" s="640">
        <f>DDIV!O597</f>
        <v>2</v>
      </c>
      <c r="V19" s="640">
        <v>0</v>
      </c>
      <c r="W19" s="640">
        <f>DDIV!P597</f>
        <v>29</v>
      </c>
      <c r="X19" s="640">
        <f>DDIV!Q597</f>
        <v>140</v>
      </c>
      <c r="Y19" s="640">
        <f>DDIV!R597</f>
        <v>0</v>
      </c>
      <c r="Z19" s="640">
        <f>DDIV!S597</f>
        <v>31</v>
      </c>
      <c r="AA19" s="640">
        <f>DDIV!T597</f>
        <v>1</v>
      </c>
      <c r="AB19" s="640"/>
      <c r="AC19" s="647"/>
      <c r="AD19" s="647">
        <f>SUM(I19:AC19)</f>
        <v>236</v>
      </c>
      <c r="AE19" s="753">
        <v>45</v>
      </c>
      <c r="AF19" s="747">
        <f t="shared" si="3"/>
        <v>0.1906779661016949</v>
      </c>
      <c r="AG19" s="748"/>
      <c r="AH19" s="749">
        <f t="shared" si="1"/>
        <v>281</v>
      </c>
      <c r="AI19" s="750"/>
      <c r="AJ19" s="746">
        <f t="shared" si="2"/>
        <v>0</v>
      </c>
    </row>
    <row r="20" spans="1:36" s="743" customFormat="1" ht="19.5" customHeight="1">
      <c r="A20" s="742" t="s">
        <v>281</v>
      </c>
      <c r="C20" s="744">
        <f>DDIV!E672</f>
        <v>200</v>
      </c>
      <c r="D20" s="745">
        <f>DDIV!F672</f>
        <v>113</v>
      </c>
      <c r="E20" s="745">
        <f>DDIV!G672</f>
        <v>198</v>
      </c>
      <c r="F20" s="593">
        <f>DDIV!H672</f>
        <v>2</v>
      </c>
      <c r="G20" s="746"/>
      <c r="H20" s="742">
        <v>202</v>
      </c>
      <c r="I20" s="640">
        <f>DDIV!J672</f>
        <v>27</v>
      </c>
      <c r="J20" s="640">
        <v>0</v>
      </c>
      <c r="K20" s="640">
        <v>0</v>
      </c>
      <c r="L20" s="640">
        <f>DDIV!L672</f>
        <v>6</v>
      </c>
      <c r="M20" s="640">
        <f>DDIV!M672</f>
        <v>1</v>
      </c>
      <c r="N20" s="640">
        <v>0</v>
      </c>
      <c r="O20" s="640">
        <v>0</v>
      </c>
      <c r="P20" s="640">
        <v>0</v>
      </c>
      <c r="Q20" s="640">
        <v>0</v>
      </c>
      <c r="R20" s="640">
        <v>0</v>
      </c>
      <c r="S20" s="640">
        <v>0</v>
      </c>
      <c r="T20" s="640">
        <f>DDIV!N672</f>
        <v>81</v>
      </c>
      <c r="U20" s="640">
        <v>0</v>
      </c>
      <c r="V20" s="640">
        <v>0</v>
      </c>
      <c r="W20" s="640">
        <v>0</v>
      </c>
      <c r="X20" s="640">
        <v>0</v>
      </c>
      <c r="Y20" s="640">
        <v>0</v>
      </c>
      <c r="Z20" s="640">
        <f>DDIV!Q672</f>
        <v>15</v>
      </c>
      <c r="AA20" s="640">
        <f>DDIV!R672</f>
        <v>28</v>
      </c>
      <c r="AB20" s="640">
        <f>DDIV!S672</f>
        <v>44</v>
      </c>
      <c r="AC20" s="647">
        <f>DDIV!T672</f>
        <v>0</v>
      </c>
      <c r="AD20" s="647">
        <f>SUM(I20:AC20)</f>
        <v>202</v>
      </c>
      <c r="AE20" s="753">
        <v>39</v>
      </c>
      <c r="AF20" s="747">
        <f t="shared" si="3"/>
        <v>0.19306930693069307</v>
      </c>
      <c r="AG20" s="748"/>
      <c r="AH20" s="749">
        <f t="shared" si="1"/>
        <v>241</v>
      </c>
      <c r="AI20" s="750"/>
      <c r="AJ20" s="746">
        <f t="shared" si="2"/>
        <v>0</v>
      </c>
    </row>
    <row r="21" spans="1:36" s="743" customFormat="1" ht="19.5" customHeight="1">
      <c r="A21" s="751" t="s">
        <v>333</v>
      </c>
      <c r="C21" s="745">
        <f>DDIV!E760</f>
        <v>240</v>
      </c>
      <c r="D21" s="745">
        <f>DDIV!F760</f>
        <v>144</v>
      </c>
      <c r="E21" s="745">
        <f>DDIV!G760</f>
        <v>244</v>
      </c>
      <c r="F21" s="745">
        <f>DDIV!H726</f>
        <v>12</v>
      </c>
      <c r="G21" s="746"/>
      <c r="H21" s="742">
        <f t="shared" si="4"/>
        <v>244</v>
      </c>
      <c r="I21" s="640">
        <f>DDIV!J760</f>
        <v>7</v>
      </c>
      <c r="J21" s="640">
        <v>0</v>
      </c>
      <c r="K21" s="640"/>
      <c r="L21" s="640">
        <f>DDIV!K760</f>
        <v>8</v>
      </c>
      <c r="M21" s="640">
        <f>DDIV!L760</f>
        <v>10</v>
      </c>
      <c r="N21" s="640">
        <v>0</v>
      </c>
      <c r="O21" s="640">
        <v>0</v>
      </c>
      <c r="P21" s="640">
        <v>0</v>
      </c>
      <c r="Q21" s="640">
        <v>0</v>
      </c>
      <c r="R21" s="640">
        <v>0</v>
      </c>
      <c r="S21" s="640">
        <v>0</v>
      </c>
      <c r="T21" s="640">
        <v>0</v>
      </c>
      <c r="U21" s="640">
        <f>DDIV!O760</f>
        <v>68</v>
      </c>
      <c r="V21" s="640"/>
      <c r="W21" s="640">
        <f>DDIV!Q760</f>
        <v>43</v>
      </c>
      <c r="X21" s="640">
        <f>DDIV!R760</f>
        <v>108</v>
      </c>
      <c r="Y21" s="640">
        <f>'DIV EQUP'!Q17</f>
        <v>0</v>
      </c>
      <c r="Z21" s="640">
        <f>'DIV EQUP'!R17</f>
        <v>0</v>
      </c>
      <c r="AA21" s="640">
        <f>'DIV EQUP'!S17</f>
        <v>0</v>
      </c>
      <c r="AB21" s="640">
        <f>'DIV EQUP'!T17</f>
        <v>0</v>
      </c>
      <c r="AC21" s="647">
        <f>'DIV EQUP'!U17</f>
        <v>0</v>
      </c>
      <c r="AD21" s="647">
        <f>SUM(I21:AC21)</f>
        <v>244</v>
      </c>
      <c r="AE21" s="753">
        <v>47</v>
      </c>
      <c r="AF21" s="747">
        <f t="shared" si="3"/>
        <v>0.19262295081967212</v>
      </c>
      <c r="AG21" s="748"/>
      <c r="AH21" s="749">
        <f t="shared" si="1"/>
        <v>291</v>
      </c>
      <c r="AI21" s="750"/>
      <c r="AJ21" s="746">
        <f t="shared" si="2"/>
        <v>0</v>
      </c>
    </row>
    <row r="22" spans="9:35" ht="19.5" customHeight="1"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E22" s="284"/>
      <c r="AH22" s="212"/>
      <c r="AI22" s="228"/>
    </row>
    <row r="23" spans="1:35" s="3" customFormat="1" ht="19.5" customHeight="1">
      <c r="A23" s="8" t="s">
        <v>16</v>
      </c>
      <c r="C23" s="25">
        <f>SUM(C11:C22)</f>
        <v>1996</v>
      </c>
      <c r="D23" s="44">
        <f>SUM(D11:D22)</f>
        <v>1062</v>
      </c>
      <c r="E23" s="44">
        <f>SUM(E11:E22)</f>
        <v>2007</v>
      </c>
      <c r="F23" s="44">
        <f>SUM(F11:F22)</f>
        <v>60</v>
      </c>
      <c r="G23" s="53"/>
      <c r="H23" s="8">
        <f>SUM(H11:H22)</f>
        <v>2022</v>
      </c>
      <c r="I23" s="280">
        <f>SUM(I11:I22)</f>
        <v>241</v>
      </c>
      <c r="J23" s="280">
        <f aca="true" t="shared" si="5" ref="J23:AH23">SUM(J11:J22)</f>
        <v>0</v>
      </c>
      <c r="K23" s="280">
        <f t="shared" si="5"/>
        <v>29</v>
      </c>
      <c r="L23" s="280">
        <f t="shared" si="5"/>
        <v>66</v>
      </c>
      <c r="M23" s="280">
        <f t="shared" si="5"/>
        <v>23</v>
      </c>
      <c r="N23" s="280">
        <f t="shared" si="5"/>
        <v>0</v>
      </c>
      <c r="O23" s="280">
        <f t="shared" si="5"/>
        <v>0</v>
      </c>
      <c r="P23" s="280">
        <f t="shared" si="5"/>
        <v>0</v>
      </c>
      <c r="Q23" s="280">
        <f t="shared" si="5"/>
        <v>9</v>
      </c>
      <c r="R23" s="280">
        <f t="shared" si="5"/>
        <v>17</v>
      </c>
      <c r="S23" s="280">
        <f t="shared" si="5"/>
        <v>25</v>
      </c>
      <c r="T23" s="280">
        <f t="shared" si="5"/>
        <v>163</v>
      </c>
      <c r="U23" s="280">
        <f t="shared" si="5"/>
        <v>82</v>
      </c>
      <c r="V23" s="280">
        <f t="shared" si="5"/>
        <v>185</v>
      </c>
      <c r="W23" s="280">
        <f t="shared" si="5"/>
        <v>186</v>
      </c>
      <c r="X23" s="280">
        <f t="shared" si="5"/>
        <v>248</v>
      </c>
      <c r="Y23" s="280">
        <f t="shared" si="5"/>
        <v>83</v>
      </c>
      <c r="Z23" s="280">
        <f t="shared" si="5"/>
        <v>184</v>
      </c>
      <c r="AA23" s="280">
        <f t="shared" si="5"/>
        <v>175</v>
      </c>
      <c r="AB23" s="280">
        <f t="shared" si="5"/>
        <v>290</v>
      </c>
      <c r="AC23" s="280">
        <f t="shared" si="5"/>
        <v>16</v>
      </c>
      <c r="AD23" s="280">
        <f t="shared" si="5"/>
        <v>2022</v>
      </c>
      <c r="AE23" s="280">
        <f t="shared" si="5"/>
        <v>386</v>
      </c>
      <c r="AF23" s="1148">
        <f>SUM(AF11:AF22)/11</f>
        <v>0.19027956316526506</v>
      </c>
      <c r="AG23" s="280">
        <f t="shared" si="5"/>
        <v>0</v>
      </c>
      <c r="AH23" s="280">
        <f t="shared" si="5"/>
        <v>2408</v>
      </c>
      <c r="AI23" s="229"/>
    </row>
    <row r="24" ht="19.5" customHeight="1">
      <c r="H24" s="278">
        <f>H23*0.17</f>
        <v>343.74</v>
      </c>
    </row>
    <row r="25" spans="8:32" ht="19.5" customHeight="1">
      <c r="H25" s="278">
        <f>SUM(H23:H24)</f>
        <v>2365.74</v>
      </c>
      <c r="AF25" s="45"/>
    </row>
    <row r="26" ht="19.5" customHeight="1">
      <c r="A26" s="10" t="s">
        <v>24</v>
      </c>
    </row>
    <row r="27" spans="1:36" ht="19.5" customHeight="1">
      <c r="A27" s="10" t="s">
        <v>109</v>
      </c>
      <c r="AJ27" s="228"/>
    </row>
    <row r="28" spans="9:29" ht="19.5" customHeight="1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6:32" ht="19.5" customHeight="1">
      <c r="F29" s="754"/>
      <c r="G29" s="754"/>
      <c r="H29" s="75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F29" s="99"/>
    </row>
    <row r="30" spans="8:29" ht="19.5" customHeight="1">
      <c r="H30" s="28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 t="s">
        <v>47</v>
      </c>
      <c r="X30"/>
      <c r="Y30"/>
      <c r="Z30"/>
      <c r="AA30"/>
      <c r="AB30"/>
      <c r="AC30"/>
    </row>
    <row r="31" spans="9:29" ht="19.5" customHeight="1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9:29" ht="19.5" customHeight="1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9:29" ht="19.5" customHeight="1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9:29" ht="19.5" customHeight="1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9:29" ht="19.5" customHeight="1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9:29" ht="19.5" customHeight="1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9:29" ht="19.5" customHeight="1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9:29" ht="19.5" customHeight="1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9:29" ht="19.5" customHeight="1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9:29" ht="19.5" customHeight="1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664" ht="19.5" customHeight="1">
      <c r="E664" s="43">
        <f>MAX(E662:H662)*0.17+MAX(E662:G662)</f>
        <v>0</v>
      </c>
    </row>
  </sheetData>
  <mergeCells count="3">
    <mergeCell ref="C9:F9"/>
    <mergeCell ref="I9:AD9"/>
    <mergeCell ref="D3:H3"/>
  </mergeCells>
  <printOptions/>
  <pageMargins left="0.34" right="0.35" top="0.57" bottom="0.47" header="0.38" footer="0.25"/>
  <pageSetup fitToHeight="1" fitToWidth="1" horizontalDpi="600" verticalDpi="600" orientation="landscape" scale="68" r:id="rId1"/>
  <headerFooter alignWithMargins="0">
    <oddHeader>&amp;R&amp;"Arial,Bold"&amp;10Page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73"/>
  <sheetViews>
    <sheetView tabSelected="1" zoomScale="65" zoomScaleNormal="65" workbookViewId="0" topLeftCell="A1">
      <selection activeCell="A1" sqref="A1:D1"/>
    </sheetView>
  </sheetViews>
  <sheetFormatPr defaultColWidth="9.33203125" defaultRowHeight="21.75" customHeight="1"/>
  <cols>
    <col min="1" max="1" width="14.66015625" style="842" customWidth="1"/>
    <col min="2" max="2" width="13.83203125" style="153" customWidth="1"/>
    <col min="3" max="3" width="12" style="842" customWidth="1"/>
    <col min="4" max="4" width="12.5" style="165" customWidth="1"/>
    <col min="5" max="5" width="12.33203125" style="165" customWidth="1"/>
    <col min="6" max="6" width="13.33203125" style="165" customWidth="1"/>
    <col min="7" max="7" width="11" style="165" customWidth="1"/>
    <col min="8" max="8" width="12.5" style="842" customWidth="1"/>
    <col min="9" max="9" width="9.33203125" style="153" customWidth="1"/>
    <col min="10" max="10" width="16.66015625" style="153" customWidth="1"/>
    <col min="11" max="12" width="9.33203125" style="153" customWidth="1"/>
    <col min="13" max="13" width="10.16015625" style="153" customWidth="1"/>
    <col min="14" max="27" width="9.33203125" style="153" customWidth="1"/>
    <col min="28" max="28" width="9.16015625" style="153" customWidth="1"/>
    <col min="29" max="29" width="11.16015625" style="153" customWidth="1"/>
    <col min="30" max="31" width="9.33203125" style="153" customWidth="1"/>
    <col min="32" max="32" width="8" style="153" customWidth="1"/>
    <col min="33" max="16384" width="9.33203125" style="153" customWidth="1"/>
  </cols>
  <sheetData>
    <row r="1" spans="1:13" ht="21.75" customHeight="1">
      <c r="A1" s="908" t="s">
        <v>38</v>
      </c>
      <c r="B1" s="50"/>
      <c r="C1" s="909"/>
      <c r="D1" s="60"/>
      <c r="E1" s="60"/>
      <c r="F1" s="60"/>
      <c r="G1" s="60"/>
      <c r="H1" s="909"/>
      <c r="I1" s="50"/>
      <c r="J1" s="50"/>
      <c r="K1" s="135"/>
      <c r="L1" s="135"/>
      <c r="M1" s="135"/>
    </row>
    <row r="2" spans="1:13" ht="21.75" customHeight="1">
      <c r="A2" s="909"/>
      <c r="B2" s="50"/>
      <c r="C2" s="909"/>
      <c r="D2" s="60"/>
      <c r="E2" s="60"/>
      <c r="F2" s="60"/>
      <c r="G2" s="60"/>
      <c r="H2" s="909"/>
      <c r="I2" s="50"/>
      <c r="J2" s="50"/>
      <c r="K2" s="135"/>
      <c r="L2" s="135"/>
      <c r="M2" s="135"/>
    </row>
    <row r="3" spans="1:13" ht="21.75" customHeight="1">
      <c r="A3" s="910">
        <v>38165</v>
      </c>
      <c r="B3" s="50" t="s">
        <v>44</v>
      </c>
      <c r="C3" s="909"/>
      <c r="D3" s="60"/>
      <c r="E3" s="60"/>
      <c r="F3" s="60"/>
      <c r="G3" s="60"/>
      <c r="H3" s="909"/>
      <c r="I3" s="50"/>
      <c r="J3" s="50"/>
      <c r="K3" s="135"/>
      <c r="L3" s="135"/>
      <c r="M3" s="135"/>
    </row>
    <row r="4" spans="1:13" ht="21.75" customHeight="1">
      <c r="A4" s="909"/>
      <c r="B4" s="50"/>
      <c r="C4" s="909"/>
      <c r="D4" s="60"/>
      <c r="E4" s="60"/>
      <c r="F4" s="60"/>
      <c r="G4" s="60"/>
      <c r="H4" s="909"/>
      <c r="I4" s="50"/>
      <c r="J4" s="50"/>
      <c r="K4" s="135"/>
      <c r="L4" s="135"/>
      <c r="M4" s="135"/>
    </row>
    <row r="5" spans="1:13" ht="21.75" customHeight="1">
      <c r="A5" s="909"/>
      <c r="B5" s="50" t="s">
        <v>45</v>
      </c>
      <c r="C5" s="909"/>
      <c r="D5" s="60" t="s">
        <v>383</v>
      </c>
      <c r="E5" s="60"/>
      <c r="F5" s="60"/>
      <c r="G5" s="60"/>
      <c r="H5" s="909"/>
      <c r="I5" s="50"/>
      <c r="J5" s="50"/>
      <c r="K5" s="135"/>
      <c r="L5" s="135"/>
      <c r="M5" s="135"/>
    </row>
    <row r="6" spans="1:13" ht="51" customHeight="1" thickBot="1">
      <c r="A6" s="909"/>
      <c r="B6" s="911"/>
      <c r="C6" s="912"/>
      <c r="D6" s="913"/>
      <c r="E6" s="913"/>
      <c r="F6" s="913"/>
      <c r="G6" s="913"/>
      <c r="H6" s="912"/>
      <c r="I6" s="50"/>
      <c r="J6" s="50"/>
      <c r="K6" s="135"/>
      <c r="L6" s="135"/>
      <c r="M6" s="135"/>
    </row>
    <row r="7" spans="1:13" ht="21.75" customHeight="1" thickBot="1">
      <c r="A7" s="909"/>
      <c r="B7" s="50"/>
      <c r="C7" s="909"/>
      <c r="D7" s="60"/>
      <c r="E7" s="60"/>
      <c r="F7" s="60"/>
      <c r="G7" s="60"/>
      <c r="H7" s="909"/>
      <c r="I7" s="50"/>
      <c r="J7" s="50"/>
      <c r="K7" s="135"/>
      <c r="L7" s="135"/>
      <c r="M7" s="135"/>
    </row>
    <row r="8" spans="1:13" ht="25.5" customHeight="1" thickBot="1" thickTop="1">
      <c r="A8" s="909"/>
      <c r="B8" s="914" t="s">
        <v>384</v>
      </c>
      <c r="C8" s="915" t="s">
        <v>5</v>
      </c>
      <c r="D8" s="916" t="s">
        <v>385</v>
      </c>
      <c r="E8" s="916" t="s">
        <v>386</v>
      </c>
      <c r="F8" s="917" t="s">
        <v>8</v>
      </c>
      <c r="G8" s="918"/>
      <c r="H8" s="919" t="s">
        <v>387</v>
      </c>
      <c r="I8" s="50"/>
      <c r="J8" s="50"/>
      <c r="K8" s="135"/>
      <c r="L8" s="135"/>
      <c r="M8" s="135"/>
    </row>
    <row r="9" spans="1:13" ht="25.5" customHeight="1" thickBot="1" thickTop="1">
      <c r="A9" s="909"/>
      <c r="B9" s="920">
        <v>1</v>
      </c>
      <c r="C9" s="921"/>
      <c r="D9" s="922"/>
      <c r="E9" s="922"/>
      <c r="F9" s="923"/>
      <c r="G9" s="60"/>
      <c r="H9" s="924"/>
      <c r="I9" s="50"/>
      <c r="J9" s="50"/>
      <c r="K9" s="135"/>
      <c r="L9" s="135"/>
      <c r="M9" s="135"/>
    </row>
    <row r="10" spans="1:13" ht="25.5" customHeight="1" thickBot="1" thickTop="1">
      <c r="A10" s="909"/>
      <c r="B10" s="920">
        <v>2</v>
      </c>
      <c r="C10" s="921"/>
      <c r="D10" s="922"/>
      <c r="E10" s="922"/>
      <c r="F10" s="923"/>
      <c r="G10" s="60"/>
      <c r="H10" s="924"/>
      <c r="I10" s="50"/>
      <c r="J10" s="50"/>
      <c r="K10" s="135"/>
      <c r="L10" s="135"/>
      <c r="M10" s="135"/>
    </row>
    <row r="11" spans="1:13" ht="25.5" customHeight="1" thickBot="1" thickTop="1">
      <c r="A11" s="909"/>
      <c r="B11" s="920">
        <v>3</v>
      </c>
      <c r="C11" s="921">
        <f>DDIV!E165</f>
        <v>0</v>
      </c>
      <c r="D11" s="922">
        <f>DDIV!F165</f>
        <v>0</v>
      </c>
      <c r="E11" s="922">
        <f>DDIV!G165</f>
        <v>5</v>
      </c>
      <c r="F11" s="923">
        <f>DDIV!H165</f>
        <v>0</v>
      </c>
      <c r="G11" s="60"/>
      <c r="H11" s="924" t="str">
        <f>LEFT(DDIV!B191,1)&amp;", "&amp;LEFT(DDIV!B192,2)</f>
        <v>#, &amp; </v>
      </c>
      <c r="I11" s="50"/>
      <c r="J11" s="50"/>
      <c r="K11" s="135"/>
      <c r="L11" s="135"/>
      <c r="M11" s="135"/>
    </row>
    <row r="12" spans="1:13" ht="25.5" customHeight="1" thickBot="1" thickTop="1">
      <c r="A12" s="909"/>
      <c r="B12" s="920">
        <v>5</v>
      </c>
      <c r="C12" s="1062">
        <f>DDIV!E238</f>
        <v>0</v>
      </c>
      <c r="D12" s="922">
        <f>DDIV!F238</f>
        <v>0</v>
      </c>
      <c r="E12" s="1063">
        <f>DDIV!G238</f>
        <v>8</v>
      </c>
      <c r="F12" s="923"/>
      <c r="G12" s="60"/>
      <c r="H12" s="924" t="str">
        <f>LEFT(DDIV!B241,1)&amp;", "&amp;LEFT(DDIV!B242,2)</f>
        <v>*, **</v>
      </c>
      <c r="I12" s="50"/>
      <c r="J12" s="50"/>
      <c r="K12" s="135"/>
      <c r="L12" s="135"/>
      <c r="M12" s="135"/>
    </row>
    <row r="13" spans="1:13" ht="25.5" customHeight="1" thickBot="1" thickTop="1">
      <c r="A13" s="909"/>
      <c r="B13" s="920">
        <v>6</v>
      </c>
      <c r="C13" s="1062">
        <f>DDIV!E331</f>
        <v>0</v>
      </c>
      <c r="D13" s="922">
        <f>DDIV!F331</f>
        <v>0</v>
      </c>
      <c r="E13" s="1063">
        <f>DDIV!G331</f>
        <v>0</v>
      </c>
      <c r="F13" s="923"/>
      <c r="G13" s="60"/>
      <c r="H13" s="924"/>
      <c r="I13" s="50"/>
      <c r="J13" s="50"/>
      <c r="K13" s="135"/>
      <c r="L13" s="135"/>
      <c r="M13" s="135"/>
    </row>
    <row r="14" spans="1:13" ht="25.5" customHeight="1" thickBot="1" thickTop="1">
      <c r="A14" s="909"/>
      <c r="B14" s="920">
        <v>7</v>
      </c>
      <c r="C14" s="1062">
        <f>DDIV!E381</f>
        <v>0</v>
      </c>
      <c r="D14" s="922">
        <f>DDIV!F381</f>
        <v>0</v>
      </c>
      <c r="E14" s="1063" t="str">
        <f>LEFT(DDIV!G379,3)&amp;", "&amp;LEFT(DDIV!G380)</f>
        <v>* 8, 1</v>
      </c>
      <c r="F14" s="923">
        <v>0</v>
      </c>
      <c r="G14" s="60"/>
      <c r="H14" s="924" t="str">
        <f>LEFT(DDIV!B384,1)&amp;", "&amp;LEFT(DDIV!B385,2)</f>
        <v>*, **</v>
      </c>
      <c r="I14" s="50"/>
      <c r="J14" s="50"/>
      <c r="K14" s="135"/>
      <c r="L14" s="135"/>
      <c r="M14" s="135"/>
    </row>
    <row r="15" spans="1:13" ht="25.5" customHeight="1" thickBot="1" thickTop="1">
      <c r="A15" s="909"/>
      <c r="B15" s="920">
        <v>8</v>
      </c>
      <c r="C15" s="1062">
        <f>DDIV!E455</f>
        <v>0</v>
      </c>
      <c r="D15" s="922">
        <f>DDIV!F455</f>
        <v>0</v>
      </c>
      <c r="E15" s="1063">
        <f>DDIV!G455</f>
        <v>0</v>
      </c>
      <c r="F15" s="923"/>
      <c r="G15" s="60"/>
      <c r="H15" s="924"/>
      <c r="I15" s="50"/>
      <c r="J15" s="50"/>
      <c r="K15" s="135"/>
      <c r="L15" s="135"/>
      <c r="M15" s="135"/>
    </row>
    <row r="16" spans="1:13" ht="25.5" customHeight="1" thickBot="1" thickTop="1">
      <c r="A16" s="909"/>
      <c r="B16" s="920">
        <v>9</v>
      </c>
      <c r="C16" s="921">
        <f>DDIV!E525</f>
        <v>0</v>
      </c>
      <c r="D16" s="922">
        <f>DDIV!F525</f>
        <v>4</v>
      </c>
      <c r="E16" s="922">
        <f>DDIV!G525</f>
        <v>4</v>
      </c>
      <c r="F16" s="923">
        <f>DDIV!H525</f>
        <v>0</v>
      </c>
      <c r="G16" s="60"/>
      <c r="H16" s="924" t="str">
        <f>LEFT(DDIV!B528,1)&amp;", "&amp;LEFT(DDIV!B529,2)</f>
        <v>&amp;, &amp;&amp;</v>
      </c>
      <c r="I16" s="50"/>
      <c r="J16" s="50"/>
      <c r="K16" s="135"/>
      <c r="L16" s="135"/>
      <c r="M16" s="135"/>
    </row>
    <row r="17" spans="1:13" ht="25.5" customHeight="1" thickBot="1" thickTop="1">
      <c r="A17" s="909"/>
      <c r="B17" s="920">
        <v>10</v>
      </c>
      <c r="C17" s="921">
        <f>DDIV!E582</f>
        <v>0</v>
      </c>
      <c r="D17" s="922">
        <f>DDIV!F582</f>
        <v>0</v>
      </c>
      <c r="E17" s="922">
        <f>DDIV!G582</f>
        <v>2</v>
      </c>
      <c r="F17" s="923">
        <f>DDIV!H582</f>
        <v>0</v>
      </c>
      <c r="G17" s="60"/>
      <c r="H17" s="924" t="str">
        <f>LEFT(DDIV!B602,1)</f>
        <v>#</v>
      </c>
      <c r="I17" s="50"/>
      <c r="J17" s="50"/>
      <c r="K17" s="135"/>
      <c r="L17" s="135"/>
      <c r="M17" s="135"/>
    </row>
    <row r="18" spans="1:13" ht="25.5" customHeight="1" thickBot="1" thickTop="1">
      <c r="A18" s="909"/>
      <c r="B18" s="920">
        <v>15</v>
      </c>
      <c r="C18" s="921">
        <v>0</v>
      </c>
      <c r="D18" s="922">
        <v>0</v>
      </c>
      <c r="E18" s="922">
        <f>DDIV!G651</f>
        <v>2</v>
      </c>
      <c r="F18" s="923">
        <v>0</v>
      </c>
      <c r="G18" s="60"/>
      <c r="H18" s="924" t="str">
        <f>LEFT(DDIV!B680,3)</f>
        <v>***</v>
      </c>
      <c r="I18" s="50"/>
      <c r="J18" s="50"/>
      <c r="K18" s="135"/>
      <c r="L18" s="135"/>
      <c r="M18" s="135"/>
    </row>
    <row r="19" spans="1:13" ht="25.5" customHeight="1" thickBot="1" thickTop="1">
      <c r="A19" s="909"/>
      <c r="B19" s="926">
        <v>18</v>
      </c>
      <c r="C19" s="1064">
        <f>DDIV!E743</f>
        <v>0</v>
      </c>
      <c r="D19" s="1066">
        <f>DDIV!F743</f>
        <v>0</v>
      </c>
      <c r="E19" s="1065">
        <f>DDIV!G743</f>
        <v>8</v>
      </c>
      <c r="F19" s="927"/>
      <c r="G19" s="60"/>
      <c r="H19" s="924" t="str">
        <f>LEFT(DDIV!B767,1)&amp;", "&amp;LEFT(DDIV!B768,2)</f>
        <v>*, **</v>
      </c>
      <c r="I19" s="50"/>
      <c r="J19" s="50"/>
      <c r="K19" s="135"/>
      <c r="L19" s="135"/>
      <c r="M19" s="135"/>
    </row>
    <row r="20" spans="1:13" ht="12" customHeight="1">
      <c r="A20" s="909"/>
      <c r="B20" s="928"/>
      <c r="C20" s="929"/>
      <c r="D20" s="930"/>
      <c r="E20" s="930"/>
      <c r="F20" s="930"/>
      <c r="G20" s="60"/>
      <c r="H20" s="929"/>
      <c r="I20" s="50"/>
      <c r="J20" s="50"/>
      <c r="K20" s="135"/>
      <c r="L20" s="135"/>
      <c r="M20" s="135"/>
    </row>
    <row r="21" spans="1:13" ht="31.5" customHeight="1">
      <c r="A21" s="931" t="s">
        <v>384</v>
      </c>
      <c r="B21" s="1245" t="s">
        <v>387</v>
      </c>
      <c r="C21" s="1245"/>
      <c r="D21" s="1245"/>
      <c r="E21" s="1245"/>
      <c r="F21" s="1245"/>
      <c r="G21" s="1246"/>
      <c r="H21" s="1245"/>
      <c r="I21" s="50"/>
      <c r="J21" s="50"/>
      <c r="K21" s="135"/>
      <c r="L21" s="135"/>
      <c r="M21" s="135"/>
    </row>
    <row r="22" spans="1:13" ht="15">
      <c r="A22" s="909">
        <v>1</v>
      </c>
      <c r="B22" s="50" t="str">
        <f>DDIV!B31</f>
        <v>*** NO SEASONAL ASSIGNMENTS FOR THIS PERIOD </v>
      </c>
      <c r="C22" s="909"/>
      <c r="D22" s="60"/>
      <c r="E22" s="60"/>
      <c r="F22" s="60"/>
      <c r="G22" s="60"/>
      <c r="H22" s="909"/>
      <c r="I22" s="50"/>
      <c r="J22" s="50"/>
      <c r="K22" s="135"/>
      <c r="L22" s="135"/>
      <c r="M22" s="135"/>
    </row>
    <row r="23" spans="1:13" ht="15">
      <c r="A23" s="909">
        <v>2</v>
      </c>
      <c r="B23" s="50" t="str">
        <f>DDIV!B108</f>
        <v>*** NO SEASONAL ASSIGNMENTS FOR THIS PERIOD </v>
      </c>
      <c r="C23" s="909"/>
      <c r="D23" s="60"/>
      <c r="E23" s="60"/>
      <c r="F23" s="60"/>
      <c r="G23" s="60"/>
      <c r="H23" s="909"/>
      <c r="I23" s="50"/>
      <c r="J23" s="50"/>
      <c r="K23" s="135"/>
      <c r="L23" s="135"/>
      <c r="M23" s="135"/>
    </row>
    <row r="24" spans="1:13" ht="15">
      <c r="A24" s="909">
        <v>3</v>
      </c>
      <c r="B24" s="1243" t="str">
        <f>DDIV!B191</f>
        <v># -    Hollywood Park from 4-21-04 through 7-18-04  and 11-13-04 through 12-20-04  (Wed-Thur max for Daily) </v>
      </c>
      <c r="C24" s="1244"/>
      <c r="D24" s="1244"/>
      <c r="E24" s="1244"/>
      <c r="F24" s="1244"/>
      <c r="G24" s="1244"/>
      <c r="H24" s="1244"/>
      <c r="I24" s="1244"/>
      <c r="J24" s="1244"/>
      <c r="K24" s="135"/>
      <c r="L24" s="135"/>
      <c r="M24" s="135"/>
    </row>
    <row r="25" spans="1:13" ht="15">
      <c r="A25" s="909"/>
      <c r="B25" s="1244"/>
      <c r="C25" s="1244"/>
      <c r="D25" s="1244"/>
      <c r="E25" s="1244"/>
      <c r="F25" s="1244"/>
      <c r="G25" s="1244"/>
      <c r="H25" s="1244"/>
      <c r="I25" s="1244"/>
      <c r="J25" s="1244"/>
      <c r="K25" s="135"/>
      <c r="L25" s="135"/>
      <c r="M25" s="135"/>
    </row>
    <row r="26" spans="1:13" ht="15">
      <c r="A26" s="909">
        <v>3</v>
      </c>
      <c r="B26" s="50" t="str">
        <f>DDIV!B192</f>
        <v>&amp; -   Santa Anita Race Track from 9-29-04 through 10-31-04.</v>
      </c>
      <c r="C26" s="909"/>
      <c r="D26" s="60"/>
      <c r="E26" s="60"/>
      <c r="F26" s="60"/>
      <c r="G26" s="60"/>
      <c r="H26" s="909"/>
      <c r="I26" s="50"/>
      <c r="J26" s="50"/>
      <c r="K26" s="135"/>
      <c r="L26" s="135"/>
      <c r="M26" s="135"/>
    </row>
    <row r="27" spans="1:13" ht="15">
      <c r="A27" s="909">
        <v>5</v>
      </c>
      <c r="B27" s="1243" t="str">
        <f>DDIV!B241</f>
        <v>* -    Hollywood Bowl  (Seasonal service operated only during summer months -  (6-25-04 through 9-19-04)</v>
      </c>
      <c r="C27" s="1244"/>
      <c r="D27" s="1244"/>
      <c r="E27" s="1244"/>
      <c r="F27" s="1244"/>
      <c r="G27" s="1244"/>
      <c r="H27" s="1244"/>
      <c r="I27" s="1244"/>
      <c r="J27" s="1244"/>
      <c r="K27" s="135"/>
      <c r="L27" s="135"/>
      <c r="M27" s="135"/>
    </row>
    <row r="28" spans="1:13" ht="15">
      <c r="A28" s="909"/>
      <c r="B28" s="1244"/>
      <c r="C28" s="1244"/>
      <c r="D28" s="1244"/>
      <c r="E28" s="1244"/>
      <c r="F28" s="1244"/>
      <c r="G28" s="1244"/>
      <c r="H28" s="1244"/>
      <c r="I28" s="1244"/>
      <c r="J28" s="1244"/>
      <c r="K28" s="135"/>
      <c r="L28" s="135"/>
      <c r="M28" s="135"/>
    </row>
    <row r="29" spans="1:13" ht="15">
      <c r="A29" s="909">
        <v>5</v>
      </c>
      <c r="B29" s="50" t="str">
        <f>DDIV!B242</f>
        <v>** -  Hollywood Bowl Extra Service (Seasonal service operated only during summer months)</v>
      </c>
      <c r="C29" s="909"/>
      <c r="D29" s="60"/>
      <c r="E29" s="60"/>
      <c r="F29" s="60"/>
      <c r="G29" s="60"/>
      <c r="H29" s="909"/>
      <c r="I29" s="50"/>
      <c r="J29" s="50"/>
      <c r="K29" s="135"/>
      <c r="L29" s="135"/>
      <c r="M29" s="135"/>
    </row>
    <row r="30" spans="1:13" ht="15">
      <c r="A30" s="909">
        <v>6</v>
      </c>
      <c r="B30" s="50" t="str">
        <f>DDIV!B326</f>
        <v>*** NO SEASONAL ASSIGNMENTS FOR THIS PERIOD </v>
      </c>
      <c r="C30" s="909"/>
      <c r="D30" s="60"/>
      <c r="E30" s="60"/>
      <c r="F30" s="60"/>
      <c r="G30" s="60"/>
      <c r="H30" s="909"/>
      <c r="I30" s="50"/>
      <c r="J30" s="50"/>
      <c r="K30" s="135"/>
      <c r="L30" s="135"/>
      <c r="M30" s="135"/>
    </row>
    <row r="31" spans="1:13" ht="15">
      <c r="A31" s="909">
        <v>7</v>
      </c>
      <c r="B31" s="1247" t="str">
        <f>DDIV!B384</f>
        <v>* -    Hollywood Bowl  (Seasonal service operated  6-25-04 through 9-19-04)  * ASSIGN RAPID BUSES TO PM HOLLYWOOD BOWL RUNS!!!!</v>
      </c>
      <c r="C31" s="1248"/>
      <c r="D31" s="1248"/>
      <c r="E31" s="1248"/>
      <c r="F31" s="1248"/>
      <c r="G31" s="1248"/>
      <c r="H31" s="1248"/>
      <c r="I31" s="1248"/>
      <c r="J31" s="1248"/>
      <c r="K31" s="135"/>
      <c r="L31" s="135"/>
      <c r="M31" s="135"/>
    </row>
    <row r="32" spans="1:13" ht="15">
      <c r="A32" s="909"/>
      <c r="B32" s="1248"/>
      <c r="C32" s="1248"/>
      <c r="D32" s="1248"/>
      <c r="E32" s="1248"/>
      <c r="F32" s="1248"/>
      <c r="G32" s="1248"/>
      <c r="H32" s="1248"/>
      <c r="I32" s="1248"/>
      <c r="J32" s="1248"/>
      <c r="K32" s="135"/>
      <c r="L32" s="135"/>
      <c r="M32" s="135"/>
    </row>
    <row r="33" spans="1:13" ht="15">
      <c r="A33" s="909">
        <v>7</v>
      </c>
      <c r="B33" s="50" t="str">
        <f>DDIV!B385</f>
        <v>** -  Hollywood Bowl Extra Service (Seasonal service operated only during summer months).</v>
      </c>
      <c r="C33" s="909"/>
      <c r="D33" s="60"/>
      <c r="E33" s="60"/>
      <c r="F33" s="60"/>
      <c r="G33" s="60"/>
      <c r="H33" s="909"/>
      <c r="I33" s="50"/>
      <c r="J33" s="50"/>
      <c r="K33" s="135"/>
      <c r="L33" s="135"/>
      <c r="M33" s="135"/>
    </row>
    <row r="34" spans="1:13" ht="15">
      <c r="A34" s="909">
        <v>8</v>
      </c>
      <c r="B34" s="50" t="str">
        <f>DDIV!B447</f>
        <v>*** NO SEASONAL ASSIGNMENTS FOR THIS PERIOD </v>
      </c>
      <c r="C34" s="909"/>
      <c r="D34" s="60"/>
      <c r="E34" s="60"/>
      <c r="F34" s="60"/>
      <c r="G34" s="60"/>
      <c r="H34" s="909"/>
      <c r="I34" s="50"/>
      <c r="J34" s="50"/>
      <c r="K34" s="135"/>
      <c r="L34" s="135"/>
      <c r="M34" s="135"/>
    </row>
    <row r="35" spans="1:13" ht="15" hidden="1">
      <c r="A35" s="909">
        <v>8</v>
      </c>
      <c r="B35" s="50" t="str">
        <f>DDIV!B458</f>
        <v>** -  Hollywood Bowl Extra Service (Seasonal service operated only during summer months).</v>
      </c>
      <c r="C35" s="909"/>
      <c r="D35" s="60"/>
      <c r="E35" s="60"/>
      <c r="F35" s="60"/>
      <c r="G35" s="60"/>
      <c r="H35" s="909"/>
      <c r="I35" s="50"/>
      <c r="J35" s="50"/>
      <c r="K35" s="135"/>
      <c r="L35" s="135"/>
      <c r="M35" s="135"/>
    </row>
    <row r="36" spans="1:13" ht="15">
      <c r="A36" s="909">
        <v>9</v>
      </c>
      <c r="B36" s="50" t="str">
        <f>DDIV!B528</f>
        <v>&amp; -   Santa Anita Race Track from 9-29-04 through 10-31-04.</v>
      </c>
      <c r="C36" s="909"/>
      <c r="D36" s="60"/>
      <c r="E36" s="60"/>
      <c r="F36" s="60"/>
      <c r="G36" s="60"/>
      <c r="H36" s="909"/>
      <c r="I36" s="50"/>
      <c r="J36" s="50"/>
      <c r="K36" s="135"/>
      <c r="L36" s="135"/>
      <c r="M36" s="135"/>
    </row>
    <row r="37" spans="1:13" ht="15">
      <c r="A37" s="909">
        <v>9</v>
      </c>
      <c r="B37" s="1243" t="str">
        <f>DDIV!B529</f>
        <v>&amp;&amp; - Santa Anita Off-track Wagering for Hollywood Park from 4-21-04 through 7-18-04 and 11-03-04 through 12-20-04..</v>
      </c>
      <c r="C37" s="1244"/>
      <c r="D37" s="1244"/>
      <c r="E37" s="1244"/>
      <c r="F37" s="1244"/>
      <c r="G37" s="1244"/>
      <c r="H37" s="1244"/>
      <c r="I37" s="1244"/>
      <c r="J37" s="1244"/>
      <c r="K37" s="135"/>
      <c r="L37" s="135"/>
      <c r="M37" s="135"/>
    </row>
    <row r="38" spans="1:13" ht="15">
      <c r="A38" s="909"/>
      <c r="B38" s="1244"/>
      <c r="C38" s="1244"/>
      <c r="D38" s="1244"/>
      <c r="E38" s="1244"/>
      <c r="F38" s="1244"/>
      <c r="G38" s="1244"/>
      <c r="H38" s="1244"/>
      <c r="I38" s="1244"/>
      <c r="J38" s="1244"/>
      <c r="K38" s="135"/>
      <c r="L38" s="135"/>
      <c r="M38" s="135"/>
    </row>
    <row r="39" spans="1:13" ht="15">
      <c r="A39" s="909">
        <v>10</v>
      </c>
      <c r="B39" s="1243" t="str">
        <f>B24</f>
        <v># -    Hollywood Park from 4-21-04 through 7-18-04  and 11-13-04 through 12-20-04  (Wed-Thur max for Daily) </v>
      </c>
      <c r="C39" s="1244"/>
      <c r="D39" s="1244"/>
      <c r="E39" s="1244"/>
      <c r="F39" s="1244"/>
      <c r="G39" s="1244"/>
      <c r="H39" s="1244"/>
      <c r="I39" s="1244"/>
      <c r="J39" s="1244"/>
      <c r="K39" s="135"/>
      <c r="L39" s="135"/>
      <c r="M39" s="135"/>
    </row>
    <row r="40" spans="1:13" ht="15">
      <c r="A40" s="909"/>
      <c r="B40" s="1244"/>
      <c r="C40" s="1244"/>
      <c r="D40" s="1244"/>
      <c r="E40" s="1244"/>
      <c r="F40" s="1244"/>
      <c r="G40" s="1244"/>
      <c r="H40" s="1244"/>
      <c r="I40" s="1244"/>
      <c r="J40" s="1244"/>
      <c r="K40" s="135"/>
      <c r="L40" s="135"/>
      <c r="M40" s="135"/>
    </row>
    <row r="41" spans="1:13" ht="15" hidden="1">
      <c r="A41" s="909">
        <v>10</v>
      </c>
      <c r="B41" s="50" t="str">
        <f>B26</f>
        <v>&amp; -   Santa Anita Race Track from 9-29-04 through 10-31-04.</v>
      </c>
      <c r="C41" s="909"/>
      <c r="D41" s="60"/>
      <c r="E41" s="60"/>
      <c r="F41" s="60"/>
      <c r="G41" s="60"/>
      <c r="H41" s="909"/>
      <c r="I41" s="50"/>
      <c r="J41" s="50"/>
      <c r="K41" s="135"/>
      <c r="L41" s="135"/>
      <c r="M41" s="135"/>
    </row>
    <row r="42" spans="1:13" ht="15">
      <c r="A42" s="909">
        <v>15</v>
      </c>
      <c r="B42" s="50" t="str">
        <f>DDIV!B680</f>
        <v>*** -Hollywood Bowl Shuttle (from Hollywood &amp; Vine Metro Station to Hollywood Bowl)</v>
      </c>
      <c r="C42" s="909"/>
      <c r="D42" s="60"/>
      <c r="E42" s="60"/>
      <c r="F42" s="60"/>
      <c r="G42" s="60"/>
      <c r="H42" s="909"/>
      <c r="I42" s="50"/>
      <c r="J42" s="50"/>
      <c r="K42" s="135"/>
      <c r="L42" s="135"/>
      <c r="M42" s="135"/>
    </row>
    <row r="43" spans="1:13" ht="15" hidden="1">
      <c r="A43" s="909">
        <v>15</v>
      </c>
      <c r="B43" s="50" t="s">
        <v>291</v>
      </c>
      <c r="C43" s="909"/>
      <c r="D43" s="60"/>
      <c r="E43" s="60"/>
      <c r="F43" s="60"/>
      <c r="G43" s="60"/>
      <c r="H43" s="909"/>
      <c r="I43" s="50"/>
      <c r="J43" s="50"/>
      <c r="K43" s="135"/>
      <c r="L43" s="135"/>
      <c r="M43" s="135"/>
    </row>
    <row r="44" spans="1:13" ht="15" hidden="1">
      <c r="A44" s="909">
        <v>15</v>
      </c>
      <c r="B44" s="50" t="s">
        <v>264</v>
      </c>
      <c r="C44" s="909"/>
      <c r="D44" s="60"/>
      <c r="E44" s="60"/>
      <c r="F44" s="60"/>
      <c r="G44" s="60"/>
      <c r="H44" s="909"/>
      <c r="I44" s="50"/>
      <c r="J44" s="50"/>
      <c r="K44" s="135"/>
      <c r="L44" s="135"/>
      <c r="M44" s="135"/>
    </row>
    <row r="45" spans="1:13" ht="15">
      <c r="A45" s="909">
        <v>18</v>
      </c>
      <c r="B45" s="1243" t="str">
        <f>DDIV!B767</f>
        <v>* -    Hollywood Bowl  (Seasonal service operated 6-25-04 through 9-19-04)  * ASSIGN RAPID BUSES TO PM HOLLYWOOD BOWL RUNS!!!!</v>
      </c>
      <c r="C45" s="1244"/>
      <c r="D45" s="1244"/>
      <c r="E45" s="1244"/>
      <c r="F45" s="1244"/>
      <c r="G45" s="1244"/>
      <c r="H45" s="1244"/>
      <c r="I45" s="1244"/>
      <c r="J45" s="1244"/>
      <c r="K45" s="135"/>
      <c r="L45" s="135"/>
      <c r="M45" s="135"/>
    </row>
    <row r="46" spans="1:13" ht="15">
      <c r="A46" s="909"/>
      <c r="B46" s="1244"/>
      <c r="C46" s="1244"/>
      <c r="D46" s="1244"/>
      <c r="E46" s="1244"/>
      <c r="F46" s="1244"/>
      <c r="G46" s="1244"/>
      <c r="H46" s="1244"/>
      <c r="I46" s="1244"/>
      <c r="J46" s="1244"/>
      <c r="K46" s="135"/>
      <c r="L46" s="135"/>
      <c r="M46" s="135"/>
    </row>
    <row r="47" spans="1:13" ht="15">
      <c r="A47" s="909">
        <v>18</v>
      </c>
      <c r="B47" s="50" t="str">
        <f>DDIV!B768</f>
        <v>** -  Hollywood Bowl Extra Service (Seasonal service operated only during summer months).</v>
      </c>
      <c r="C47" s="909"/>
      <c r="D47" s="60"/>
      <c r="E47" s="60"/>
      <c r="F47" s="60"/>
      <c r="G47" s="60"/>
      <c r="H47" s="909"/>
      <c r="I47" s="50"/>
      <c r="J47" s="50"/>
      <c r="K47" s="135"/>
      <c r="L47" s="135"/>
      <c r="M47" s="135"/>
    </row>
    <row r="48" spans="1:13" ht="15" hidden="1">
      <c r="A48" s="909">
        <v>18</v>
      </c>
      <c r="B48" s="50" t="str">
        <f>DDIV!B733</f>
        <v>*** NO SEASONAL ASSIGNMENTS FOR THIS PERIOD </v>
      </c>
      <c r="C48" s="909"/>
      <c r="D48" s="60"/>
      <c r="E48" s="60"/>
      <c r="F48" s="60"/>
      <c r="G48" s="60"/>
      <c r="H48" s="909"/>
      <c r="I48" s="50"/>
      <c r="J48" s="50"/>
      <c r="K48" s="135"/>
      <c r="L48" s="135"/>
      <c r="M48" s="135"/>
    </row>
    <row r="49" spans="1:13" ht="15" hidden="1">
      <c r="A49" s="137">
        <v>18</v>
      </c>
      <c r="B49" s="135" t="s">
        <v>289</v>
      </c>
      <c r="C49" s="137"/>
      <c r="D49" s="138"/>
      <c r="E49" s="138"/>
      <c r="F49" s="138"/>
      <c r="G49" s="138"/>
      <c r="H49" s="137"/>
      <c r="I49" s="135"/>
      <c r="J49" s="135"/>
      <c r="K49" s="135"/>
      <c r="L49" s="135"/>
      <c r="M49" s="135"/>
    </row>
    <row r="51" ht="21.75" customHeight="1">
      <c r="B51" s="1177" t="s">
        <v>415</v>
      </c>
    </row>
    <row r="673" ht="21.75" customHeight="1">
      <c r="E673" s="165">
        <f>MAX(E671:H671)*0.17+MAX(E671:G671)</f>
        <v>0</v>
      </c>
    </row>
  </sheetData>
  <mergeCells count="7">
    <mergeCell ref="B39:J40"/>
    <mergeCell ref="B45:J46"/>
    <mergeCell ref="B21:H21"/>
    <mergeCell ref="B27:J28"/>
    <mergeCell ref="B37:J38"/>
    <mergeCell ref="B24:J25"/>
    <mergeCell ref="B31:J32"/>
  </mergeCells>
  <printOptions horizontalCentered="1"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664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17.83203125" style="11" customWidth="1"/>
    <col min="2" max="3" width="9.33203125" style="11" customWidth="1"/>
    <col min="4" max="6" width="9.33203125" style="57" customWidth="1"/>
    <col min="7" max="7" width="9.83203125" style="57" customWidth="1"/>
    <col min="8" max="27" width="9.33203125" style="11" customWidth="1"/>
    <col min="28" max="28" width="9.16015625" style="11" customWidth="1"/>
    <col min="29" max="29" width="11.16015625" style="11" customWidth="1"/>
    <col min="30" max="31" width="9.33203125" style="11" customWidth="1"/>
    <col min="32" max="32" width="8" style="11" customWidth="1"/>
    <col min="33" max="16384" width="9.33203125" style="11" customWidth="1"/>
  </cols>
  <sheetData>
    <row r="3" ht="18">
      <c r="A3" s="395">
        <v>38165</v>
      </c>
    </row>
    <row r="6" ht="51" customHeight="1"/>
    <row r="8" spans="1:11" ht="18">
      <c r="A8" s="807"/>
      <c r="B8" s="807"/>
      <c r="C8" s="807"/>
      <c r="D8" s="808"/>
      <c r="E8" s="808"/>
      <c r="F8" s="808"/>
      <c r="G8" s="808"/>
      <c r="H8" s="807"/>
      <c r="I8" s="807"/>
      <c r="J8" s="807"/>
      <c r="K8" s="807"/>
    </row>
    <row r="9" spans="1:11" ht="25.5">
      <c r="A9" s="1249" t="s">
        <v>413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</row>
    <row r="10" spans="1:11" ht="25.5">
      <c r="A10" s="902"/>
      <c r="B10" s="902"/>
      <c r="C10" s="902"/>
      <c r="D10" s="805"/>
      <c r="E10" s="805"/>
      <c r="F10" s="805"/>
      <c r="G10" s="805"/>
      <c r="H10" s="902"/>
      <c r="I10" s="902"/>
      <c r="J10" s="902"/>
      <c r="K10" s="902"/>
    </row>
    <row r="11" spans="1:11" ht="25.5">
      <c r="A11" s="1212">
        <f>$A$3</f>
        <v>38165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</row>
    <row r="12" spans="1:11" ht="25.5">
      <c r="A12" s="902"/>
      <c r="B12" s="902"/>
      <c r="C12" s="902"/>
      <c r="D12" s="805"/>
      <c r="E12" s="805"/>
      <c r="F12" s="805"/>
      <c r="G12" s="805"/>
      <c r="H12" s="902"/>
      <c r="I12" s="902"/>
      <c r="J12" s="902"/>
      <c r="K12" s="902"/>
    </row>
    <row r="13" spans="1:11" ht="25.5">
      <c r="A13" s="1249" t="s">
        <v>414</v>
      </c>
      <c r="B13" s="1249"/>
      <c r="C13" s="1249"/>
      <c r="D13" s="1249"/>
      <c r="E13" s="1249"/>
      <c r="F13" s="1249"/>
      <c r="G13" s="1249"/>
      <c r="H13" s="1249"/>
      <c r="I13" s="1249"/>
      <c r="J13" s="1249"/>
      <c r="K13" s="1249"/>
    </row>
    <row r="14" spans="1:11" ht="18">
      <c r="A14" s="807"/>
      <c r="B14" s="807"/>
      <c r="C14" s="807"/>
      <c r="D14" s="808"/>
      <c r="E14" s="808"/>
      <c r="F14" s="808"/>
      <c r="G14" s="808"/>
      <c r="H14" s="807"/>
      <c r="I14" s="807"/>
      <c r="J14" s="807"/>
      <c r="K14" s="807"/>
    </row>
    <row r="15" spans="1:11" ht="18">
      <c r="A15" s="809"/>
      <c r="B15" s="809"/>
      <c r="C15" s="809"/>
      <c r="D15" s="810"/>
      <c r="E15" s="810"/>
      <c r="F15" s="810"/>
      <c r="G15" s="810"/>
      <c r="H15" s="809"/>
      <c r="I15" s="809"/>
      <c r="J15" s="809"/>
      <c r="K15" s="809"/>
    </row>
    <row r="18" ht="14.25" customHeight="1"/>
    <row r="20" ht="18">
      <c r="F20" s="204"/>
    </row>
    <row r="664" ht="18">
      <c r="E664" s="57">
        <f>MAX(E662:H662)*0.17+MAX(E662:G662)</f>
        <v>0</v>
      </c>
    </row>
  </sheetData>
  <mergeCells count="3">
    <mergeCell ref="A9:K9"/>
    <mergeCell ref="A11:K11"/>
    <mergeCell ref="A13:K13"/>
  </mergeCells>
  <printOptions horizontalCentered="1"/>
  <pageMargins left="0.34" right="0.35" top="2.07" bottom="0.47" header="0.38" footer="0.25"/>
  <pageSetup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769"/>
  <sheetViews>
    <sheetView tabSelected="1" zoomScale="65" zoomScaleNormal="65" workbookViewId="0" topLeftCell="A1">
      <selection activeCell="A1" sqref="A1:D1"/>
    </sheetView>
  </sheetViews>
  <sheetFormatPr defaultColWidth="9.33203125" defaultRowHeight="16.5" customHeight="1"/>
  <cols>
    <col min="1" max="1" width="9.33203125" style="289" customWidth="1"/>
    <col min="2" max="2" width="15.5" style="289" customWidth="1"/>
    <col min="3" max="3" width="20.16015625" style="290" customWidth="1"/>
    <col min="4" max="4" width="6.16015625" style="291" bestFit="1" customWidth="1"/>
    <col min="5" max="5" width="6.83203125" style="291" customWidth="1"/>
    <col min="6" max="6" width="10.83203125" style="291" customWidth="1"/>
    <col min="7" max="7" width="7.16015625" style="291" customWidth="1"/>
    <col min="8" max="8" width="12.83203125" style="291" bestFit="1" customWidth="1"/>
    <col min="9" max="9" width="8.33203125" style="292" hidden="1" customWidth="1"/>
    <col min="10" max="10" width="6.83203125" style="292" customWidth="1"/>
    <col min="11" max="11" width="8.66015625" style="292" bestFit="1" customWidth="1"/>
    <col min="12" max="12" width="8.66015625" style="292" customWidth="1"/>
    <col min="13" max="13" width="7.5" style="292" bestFit="1" customWidth="1"/>
    <col min="14" max="20" width="6.83203125" style="292" customWidth="1"/>
    <col min="21" max="21" width="10.16015625" style="292" customWidth="1"/>
    <col min="22" max="25" width="6.83203125" style="292" customWidth="1"/>
    <col min="26" max="26" width="13.83203125" style="289" bestFit="1" customWidth="1"/>
    <col min="27" max="27" width="10.66015625" style="291" bestFit="1" customWidth="1"/>
    <col min="28" max="28" width="7" style="289" customWidth="1"/>
    <col min="29" max="29" width="9.33203125" style="289" customWidth="1"/>
    <col min="30" max="30" width="10.83203125" style="289" bestFit="1" customWidth="1"/>
    <col min="31" max="16384" width="9.33203125" style="289" customWidth="1"/>
  </cols>
  <sheetData>
    <row r="1" spans="2:27" s="293" customFormat="1" ht="16.5" customHeight="1">
      <c r="B1" s="293" t="s">
        <v>0</v>
      </c>
      <c r="C1" s="598"/>
      <c r="D1" s="599"/>
      <c r="E1" s="599"/>
      <c r="F1" s="599"/>
      <c r="G1" s="599"/>
      <c r="H1" s="599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AA1" s="599"/>
    </row>
    <row r="2" spans="2:27" s="293" customFormat="1" ht="16.5" customHeight="1">
      <c r="B2" s="293" t="s">
        <v>1</v>
      </c>
      <c r="C2" s="598"/>
      <c r="D2" s="599"/>
      <c r="E2" s="599"/>
      <c r="F2" s="599"/>
      <c r="G2" s="599"/>
      <c r="H2" s="599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AA2" s="599"/>
    </row>
    <row r="3" spans="1:2" ht="16.5" customHeight="1">
      <c r="A3" s="1202"/>
      <c r="B3" s="1202"/>
    </row>
    <row r="4" spans="2:25" ht="16.5" customHeight="1">
      <c r="B4" s="293" t="s">
        <v>213</v>
      </c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</row>
    <row r="5" spans="10:25" ht="16.5" customHeight="1">
      <c r="J5" s="603">
        <v>31</v>
      </c>
      <c r="K5" s="603">
        <v>10</v>
      </c>
      <c r="L5" s="603">
        <v>1</v>
      </c>
      <c r="M5" s="603"/>
      <c r="N5" s="603"/>
      <c r="O5" s="603">
        <v>55</v>
      </c>
      <c r="P5" s="603"/>
      <c r="Q5" s="603"/>
      <c r="R5" s="603">
        <v>8</v>
      </c>
      <c r="S5" s="603">
        <v>42</v>
      </c>
      <c r="T5" s="603">
        <v>4</v>
      </c>
      <c r="U5" s="603"/>
      <c r="V5" s="602"/>
      <c r="W5" s="602"/>
      <c r="X5" s="602"/>
      <c r="Y5" s="602"/>
    </row>
    <row r="6" spans="2:33" ht="16.5" customHeight="1" thickBot="1">
      <c r="B6" s="293" t="s">
        <v>244</v>
      </c>
      <c r="I6" s="604">
        <f>'DIV EQUP'!C7</f>
        <v>0</v>
      </c>
      <c r="J6" s="603">
        <f>'DIV EQUP'!D7</f>
        <v>31.2</v>
      </c>
      <c r="K6" s="603">
        <f>'DIV EQUP'!F7</f>
        <v>9.6</v>
      </c>
      <c r="L6" s="603">
        <f>'DIV EQUP'!G7</f>
        <v>1.2</v>
      </c>
      <c r="M6" s="603"/>
      <c r="N6" s="603"/>
      <c r="O6" s="603">
        <f>'DIV EQUP'!O7</f>
        <v>62.2</v>
      </c>
      <c r="P6" s="603"/>
      <c r="Q6" s="603"/>
      <c r="R6" s="603">
        <v>30</v>
      </c>
      <c r="S6" s="603">
        <v>43</v>
      </c>
      <c r="T6" s="603">
        <v>27</v>
      </c>
      <c r="U6" s="603">
        <f>SUM(J6:T6)</f>
        <v>204.2</v>
      </c>
      <c r="V6" s="603">
        <f>'DIV EQUP'!P7</f>
        <v>0</v>
      </c>
      <c r="W6" s="603">
        <f>'DIV EQUP'!Q7</f>
        <v>0</v>
      </c>
      <c r="X6" s="603">
        <f>'DIV EQUP'!R7-X43</f>
        <v>29.6</v>
      </c>
      <c r="Y6" s="603">
        <f>'DIV EQUP'!S7-Y43</f>
        <v>43.2</v>
      </c>
      <c r="Z6" s="605"/>
      <c r="AA6" s="336">
        <f>'DIV EQUP'!W7</f>
        <v>0</v>
      </c>
      <c r="AB6" s="347">
        <f>'DIV EQUP'!X7</f>
        <v>0</v>
      </c>
      <c r="AC6" s="347"/>
      <c r="AD6" s="347"/>
      <c r="AE6" s="347"/>
      <c r="AF6" s="347"/>
      <c r="AG6" s="347"/>
    </row>
    <row r="7" spans="3:33" ht="16.5" customHeight="1" thickBot="1">
      <c r="C7" s="295"/>
      <c r="D7" s="606"/>
      <c r="E7" s="1194" t="s">
        <v>3</v>
      </c>
      <c r="F7" s="1195"/>
      <c r="G7" s="1195"/>
      <c r="H7" s="1196"/>
      <c r="I7" s="607"/>
      <c r="J7" s="1213" t="s">
        <v>14</v>
      </c>
      <c r="K7" s="1214"/>
      <c r="L7" s="1214"/>
      <c r="M7" s="1214"/>
      <c r="N7" s="1214"/>
      <c r="O7" s="1214"/>
      <c r="P7" s="1214"/>
      <c r="Q7" s="1214"/>
      <c r="R7" s="1214"/>
      <c r="S7" s="1214"/>
      <c r="T7" s="1214"/>
      <c r="U7" s="1215"/>
      <c r="V7" s="603"/>
      <c r="W7" s="603"/>
      <c r="X7" s="603"/>
      <c r="Y7" s="603"/>
      <c r="Z7" s="347"/>
      <c r="AA7" s="336"/>
      <c r="AB7" s="347"/>
      <c r="AC7" s="347"/>
      <c r="AD7" s="347"/>
      <c r="AE7" s="347"/>
      <c r="AF7" s="347"/>
      <c r="AG7" s="347"/>
    </row>
    <row r="8" spans="3:25" s="293" customFormat="1" ht="16.5" customHeight="1" thickBot="1">
      <c r="C8" s="298" t="s">
        <v>53</v>
      </c>
      <c r="D8" s="608"/>
      <c r="E8" s="348" t="s">
        <v>5</v>
      </c>
      <c r="F8" s="301" t="s">
        <v>6</v>
      </c>
      <c r="G8" s="301" t="s">
        <v>7</v>
      </c>
      <c r="H8" s="349" t="s">
        <v>8</v>
      </c>
      <c r="I8" s="375" t="s">
        <v>125</v>
      </c>
      <c r="J8" s="759" t="s">
        <v>126</v>
      </c>
      <c r="K8" s="759" t="s">
        <v>129</v>
      </c>
      <c r="L8" s="759">
        <v>23</v>
      </c>
      <c r="M8" s="759"/>
      <c r="N8" s="759"/>
      <c r="O8" s="759" t="s">
        <v>140</v>
      </c>
      <c r="P8" s="759"/>
      <c r="Q8" s="759"/>
      <c r="R8" s="759" t="s">
        <v>143</v>
      </c>
      <c r="S8" s="305" t="s">
        <v>144</v>
      </c>
      <c r="T8" s="305" t="s">
        <v>150</v>
      </c>
      <c r="U8" s="778" t="s">
        <v>16</v>
      </c>
      <c r="W8" s="388"/>
      <c r="X8" s="385"/>
      <c r="Y8" s="711"/>
    </row>
    <row r="9" spans="3:25" s="293" customFormat="1" ht="16.5" customHeight="1" hidden="1">
      <c r="C9" s="306" t="s">
        <v>218</v>
      </c>
      <c r="D9" s="307" t="s">
        <v>297</v>
      </c>
      <c r="E9" s="714"/>
      <c r="F9" s="709"/>
      <c r="G9" s="709"/>
      <c r="H9" s="840"/>
      <c r="I9" s="610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31"/>
      <c r="W9" s="336"/>
      <c r="X9" s="327"/>
      <c r="Y9" s="336"/>
    </row>
    <row r="10" spans="3:27" ht="16.5" customHeight="1">
      <c r="C10" s="314" t="s">
        <v>215</v>
      </c>
      <c r="D10" s="307"/>
      <c r="E10" s="372">
        <v>16</v>
      </c>
      <c r="F10" s="373">
        <v>7</v>
      </c>
      <c r="G10" s="373">
        <v>21</v>
      </c>
      <c r="H10" s="374">
        <v>0</v>
      </c>
      <c r="I10" s="315"/>
      <c r="J10" s="338">
        <v>11</v>
      </c>
      <c r="K10" s="338">
        <v>3</v>
      </c>
      <c r="L10" s="338"/>
      <c r="M10" s="338"/>
      <c r="N10" s="338"/>
      <c r="O10" s="338"/>
      <c r="P10" s="338"/>
      <c r="Q10" s="338"/>
      <c r="R10" s="338">
        <v>7</v>
      </c>
      <c r="S10" s="338"/>
      <c r="T10" s="338"/>
      <c r="U10" s="699">
        <f aca="true" t="shared" si="0" ref="U10:U15">SUM(I10:T10)</f>
        <v>21</v>
      </c>
      <c r="V10" s="293"/>
      <c r="W10" s="336"/>
      <c r="X10" s="293">
        <f>G10-U10</f>
        <v>0</v>
      </c>
      <c r="Y10" s="336"/>
      <c r="AA10" s="289"/>
    </row>
    <row r="11" spans="3:27" ht="16.5" customHeight="1">
      <c r="C11" s="314">
        <v>18</v>
      </c>
      <c r="D11" s="307" t="s">
        <v>203</v>
      </c>
      <c r="E11" s="353">
        <v>27</v>
      </c>
      <c r="F11" s="309">
        <v>15</v>
      </c>
      <c r="G11" s="309">
        <v>28</v>
      </c>
      <c r="H11" s="354">
        <v>1</v>
      </c>
      <c r="I11" s="315"/>
      <c r="J11" s="315">
        <v>1</v>
      </c>
      <c r="K11" s="315"/>
      <c r="L11" s="315"/>
      <c r="M11" s="315"/>
      <c r="N11" s="315"/>
      <c r="O11" s="315">
        <v>25</v>
      </c>
      <c r="P11" s="315"/>
      <c r="Q11" s="315"/>
      <c r="R11" s="315"/>
      <c r="S11" s="315">
        <v>2</v>
      </c>
      <c r="T11" s="315"/>
      <c r="U11" s="693">
        <f t="shared" si="0"/>
        <v>28</v>
      </c>
      <c r="V11" s="293"/>
      <c r="W11" s="336"/>
      <c r="X11" s="344"/>
      <c r="Y11" s="336"/>
      <c r="AA11" s="289"/>
    </row>
    <row r="12" spans="3:27" ht="16.5" customHeight="1">
      <c r="C12" s="314" t="s">
        <v>219</v>
      </c>
      <c r="D12" s="307" t="s">
        <v>203</v>
      </c>
      <c r="E12" s="353">
        <v>1</v>
      </c>
      <c r="F12" s="309">
        <v>0</v>
      </c>
      <c r="G12" s="309">
        <v>0</v>
      </c>
      <c r="H12" s="354">
        <v>1</v>
      </c>
      <c r="I12" s="315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693">
        <f t="shared" si="0"/>
        <v>0</v>
      </c>
      <c r="V12" s="293"/>
      <c r="W12" s="336"/>
      <c r="X12" s="344"/>
      <c r="Y12" s="336"/>
      <c r="AA12" s="289"/>
    </row>
    <row r="13" spans="3:27" ht="16.5" customHeight="1">
      <c r="C13" s="314">
        <v>45</v>
      </c>
      <c r="D13" s="307" t="s">
        <v>203</v>
      </c>
      <c r="E13" s="353">
        <v>28</v>
      </c>
      <c r="F13" s="309">
        <v>14</v>
      </c>
      <c r="G13" s="309">
        <v>23</v>
      </c>
      <c r="H13" s="354">
        <v>2</v>
      </c>
      <c r="I13" s="315"/>
      <c r="J13" s="315">
        <v>2</v>
      </c>
      <c r="K13" s="315"/>
      <c r="L13" s="315"/>
      <c r="M13" s="315"/>
      <c r="N13" s="315"/>
      <c r="O13" s="315">
        <v>14</v>
      </c>
      <c r="P13" s="315"/>
      <c r="Q13" s="315"/>
      <c r="R13" s="315"/>
      <c r="S13" s="315">
        <v>7</v>
      </c>
      <c r="T13" s="315"/>
      <c r="U13" s="693">
        <f t="shared" si="0"/>
        <v>23</v>
      </c>
      <c r="V13" s="293"/>
      <c r="W13" s="336"/>
      <c r="X13" s="344"/>
      <c r="Y13" s="336"/>
      <c r="AA13" s="289"/>
    </row>
    <row r="14" spans="3:27" ht="16.5" customHeight="1" hidden="1">
      <c r="C14" s="314">
        <v>55</v>
      </c>
      <c r="D14" s="307"/>
      <c r="E14" s="353">
        <v>0</v>
      </c>
      <c r="F14" s="309">
        <v>0</v>
      </c>
      <c r="G14" s="309">
        <v>0</v>
      </c>
      <c r="H14" s="354">
        <v>0</v>
      </c>
      <c r="I14" s="315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693">
        <f t="shared" si="0"/>
        <v>0</v>
      </c>
      <c r="V14" s="293"/>
      <c r="W14" s="336"/>
      <c r="X14" s="344"/>
      <c r="Y14" s="336"/>
      <c r="AA14" s="289"/>
    </row>
    <row r="15" spans="3:27" ht="16.5" customHeight="1">
      <c r="C15" s="314" t="s">
        <v>282</v>
      </c>
      <c r="D15" s="307" t="s">
        <v>203</v>
      </c>
      <c r="E15" s="353">
        <v>16</v>
      </c>
      <c r="F15" s="309">
        <v>12</v>
      </c>
      <c r="G15" s="309">
        <v>17</v>
      </c>
      <c r="H15" s="354">
        <v>2</v>
      </c>
      <c r="I15" s="315"/>
      <c r="J15" s="315">
        <v>2</v>
      </c>
      <c r="K15" s="315"/>
      <c r="L15" s="315"/>
      <c r="M15" s="315"/>
      <c r="N15" s="315"/>
      <c r="O15" s="315"/>
      <c r="P15" s="315"/>
      <c r="Q15" s="315"/>
      <c r="R15" s="315"/>
      <c r="S15" s="315">
        <v>15</v>
      </c>
      <c r="T15" s="315"/>
      <c r="U15" s="693">
        <f t="shared" si="0"/>
        <v>17</v>
      </c>
      <c r="V15" s="293"/>
      <c r="W15" s="336"/>
      <c r="X15" s="344"/>
      <c r="Y15" s="336"/>
      <c r="AA15" s="289"/>
    </row>
    <row r="16" spans="3:27" ht="16.5" customHeight="1" hidden="1">
      <c r="C16" s="933">
        <v>65</v>
      </c>
      <c r="D16" s="934" t="s">
        <v>297</v>
      </c>
      <c r="E16" s="1151">
        <v>0</v>
      </c>
      <c r="F16" s="935"/>
      <c r="G16" s="1117"/>
      <c r="H16" s="936"/>
      <c r="I16" s="841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772"/>
      <c r="U16" s="779"/>
      <c r="V16" s="293"/>
      <c r="W16" s="336"/>
      <c r="X16" s="344"/>
      <c r="Y16" s="336"/>
      <c r="AA16" s="289"/>
    </row>
    <row r="17" spans="3:27" ht="16.5" customHeight="1" thickBot="1">
      <c r="C17" s="314">
        <v>66</v>
      </c>
      <c r="D17" s="307"/>
      <c r="E17" s="353">
        <v>17</v>
      </c>
      <c r="F17" s="309">
        <v>3</v>
      </c>
      <c r="G17" s="309">
        <v>13</v>
      </c>
      <c r="H17" s="354">
        <v>0</v>
      </c>
      <c r="I17" s="315"/>
      <c r="J17" s="338"/>
      <c r="K17" s="338">
        <v>5</v>
      </c>
      <c r="L17" s="338"/>
      <c r="M17" s="338"/>
      <c r="N17" s="338"/>
      <c r="O17" s="338">
        <v>1</v>
      </c>
      <c r="P17" s="338"/>
      <c r="Q17" s="338"/>
      <c r="R17" s="338"/>
      <c r="S17" s="338">
        <v>7</v>
      </c>
      <c r="T17" s="338"/>
      <c r="U17" s="693">
        <f>SUM(I17:T17)</f>
        <v>13</v>
      </c>
      <c r="V17" s="293"/>
      <c r="W17" s="336"/>
      <c r="X17" s="344"/>
      <c r="Y17" s="336"/>
      <c r="AA17" s="289"/>
    </row>
    <row r="18" spans="3:27" ht="16.5" customHeight="1">
      <c r="C18" s="314">
        <v>105</v>
      </c>
      <c r="D18" s="792" t="s">
        <v>203</v>
      </c>
      <c r="E18" s="353">
        <v>0</v>
      </c>
      <c r="F18" s="309">
        <v>0</v>
      </c>
      <c r="G18" s="309">
        <v>0</v>
      </c>
      <c r="H18" s="354">
        <v>1</v>
      </c>
      <c r="I18" s="841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1"/>
      <c r="U18" s="779">
        <v>0</v>
      </c>
      <c r="V18" s="293"/>
      <c r="W18" s="336"/>
      <c r="X18" s="344"/>
      <c r="Y18" s="336"/>
      <c r="AA18" s="289"/>
    </row>
    <row r="19" spans="3:27" ht="16.5" customHeight="1" hidden="1">
      <c r="C19" s="937">
        <v>200</v>
      </c>
      <c r="D19" s="934"/>
      <c r="E19" s="1151">
        <v>0</v>
      </c>
      <c r="F19" s="935">
        <v>0</v>
      </c>
      <c r="G19" s="1117">
        <v>0</v>
      </c>
      <c r="H19" s="936">
        <v>0</v>
      </c>
      <c r="I19" s="315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693">
        <f>SUM(I19:T19)</f>
        <v>0</v>
      </c>
      <c r="V19" s="293"/>
      <c r="W19" s="336"/>
      <c r="X19" s="344"/>
      <c r="Y19" s="336"/>
      <c r="AA19" s="289"/>
    </row>
    <row r="20" spans="3:27" ht="16.5" customHeight="1">
      <c r="C20" s="314">
        <v>362</v>
      </c>
      <c r="D20" s="307"/>
      <c r="E20" s="353">
        <v>10</v>
      </c>
      <c r="F20" s="309">
        <v>4</v>
      </c>
      <c r="G20" s="309">
        <v>8</v>
      </c>
      <c r="H20" s="354">
        <v>0</v>
      </c>
      <c r="I20" s="315"/>
      <c r="J20" s="315">
        <v>7</v>
      </c>
      <c r="K20" s="315"/>
      <c r="L20" s="315"/>
      <c r="M20" s="315"/>
      <c r="N20" s="315"/>
      <c r="O20" s="315">
        <v>0</v>
      </c>
      <c r="P20" s="315"/>
      <c r="Q20" s="315"/>
      <c r="R20" s="315"/>
      <c r="S20" s="315">
        <v>1</v>
      </c>
      <c r="T20" s="315"/>
      <c r="U20" s="693">
        <f>SUM(I20:T20)</f>
        <v>8</v>
      </c>
      <c r="V20" s="293"/>
      <c r="W20" s="336"/>
      <c r="X20" s="344"/>
      <c r="Y20" s="336"/>
      <c r="AA20" s="289"/>
    </row>
    <row r="21" spans="3:27" ht="16.5" customHeight="1">
      <c r="C21" s="314">
        <v>460</v>
      </c>
      <c r="D21" s="307"/>
      <c r="E21" s="353">
        <v>10</v>
      </c>
      <c r="F21" s="309">
        <v>9</v>
      </c>
      <c r="G21" s="309">
        <v>15</v>
      </c>
      <c r="H21" s="354">
        <v>0</v>
      </c>
      <c r="I21" s="315"/>
      <c r="J21" s="338">
        <v>3</v>
      </c>
      <c r="K21" s="338"/>
      <c r="L21" s="338">
        <v>1</v>
      </c>
      <c r="M21" s="338"/>
      <c r="N21" s="338"/>
      <c r="O21" s="338">
        <v>4</v>
      </c>
      <c r="P21" s="338"/>
      <c r="Q21" s="338"/>
      <c r="R21" s="338">
        <v>1</v>
      </c>
      <c r="S21" s="338">
        <v>3</v>
      </c>
      <c r="T21" s="338">
        <v>3</v>
      </c>
      <c r="U21" s="693">
        <f>SUM(I21:T21)</f>
        <v>15</v>
      </c>
      <c r="V21" s="293"/>
      <c r="W21" s="336"/>
      <c r="X21" s="344"/>
      <c r="Y21" s="336"/>
      <c r="AA21" s="289"/>
    </row>
    <row r="22" spans="3:27" ht="16.5" customHeight="1">
      <c r="C22" s="317">
        <v>576</v>
      </c>
      <c r="D22" s="318" t="s">
        <v>211</v>
      </c>
      <c r="E22" s="353">
        <v>2</v>
      </c>
      <c r="F22" s="613">
        <v>0</v>
      </c>
      <c r="G22" s="309">
        <v>2</v>
      </c>
      <c r="H22" s="354">
        <v>0</v>
      </c>
      <c r="I22" s="315"/>
      <c r="J22" s="315" t="s">
        <v>47</v>
      </c>
      <c r="K22" s="315"/>
      <c r="L22" s="315"/>
      <c r="M22" s="315"/>
      <c r="N22" s="315"/>
      <c r="O22" s="315">
        <v>2</v>
      </c>
      <c r="P22" s="315"/>
      <c r="Q22" s="315"/>
      <c r="R22" s="315"/>
      <c r="S22" s="315"/>
      <c r="T22" s="315"/>
      <c r="U22" s="693">
        <f>SUM(I22:T22)</f>
        <v>2</v>
      </c>
      <c r="V22" s="293"/>
      <c r="W22" s="336"/>
      <c r="X22" s="344"/>
      <c r="Y22" s="336"/>
      <c r="AA22" s="289"/>
    </row>
    <row r="23" spans="3:27" ht="16.5" customHeight="1" hidden="1">
      <c r="C23" s="933">
        <v>611</v>
      </c>
      <c r="D23" s="934" t="s">
        <v>297</v>
      </c>
      <c r="E23" s="1151">
        <v>0</v>
      </c>
      <c r="F23" s="935">
        <v>0</v>
      </c>
      <c r="G23" s="1117">
        <v>0</v>
      </c>
      <c r="H23" s="936">
        <v>0</v>
      </c>
      <c r="I23" s="841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2"/>
      <c r="U23" s="780"/>
      <c r="V23" s="293"/>
      <c r="W23" s="336"/>
      <c r="X23" s="344"/>
      <c r="Y23" s="336"/>
      <c r="AA23" s="289"/>
    </row>
    <row r="24" spans="3:27" ht="16.5" customHeight="1" thickBot="1">
      <c r="C24" s="614"/>
      <c r="D24" s="321"/>
      <c r="E24" s="358">
        <v>0</v>
      </c>
      <c r="F24" s="359">
        <v>0</v>
      </c>
      <c r="G24" s="359">
        <v>0</v>
      </c>
      <c r="H24" s="360">
        <v>0</v>
      </c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781">
        <f>SUM(I24:T24)</f>
        <v>0</v>
      </c>
      <c r="V24" s="289"/>
      <c r="W24" s="336"/>
      <c r="X24" s="344"/>
      <c r="Y24" s="336"/>
      <c r="AA24" s="289"/>
    </row>
    <row r="25" spans="2:27" ht="16.5" customHeight="1">
      <c r="B25" s="293" t="s">
        <v>9</v>
      </c>
      <c r="C25" s="327"/>
      <c r="D25" s="328"/>
      <c r="E25" s="335">
        <f>SUM(E9:E24)</f>
        <v>127</v>
      </c>
      <c r="F25" s="336">
        <f>SUM(F9:F24)</f>
        <v>64</v>
      </c>
      <c r="G25" s="336">
        <f>SUM(G9:G24)</f>
        <v>127</v>
      </c>
      <c r="H25" s="337">
        <f>SUM(H9:H24)</f>
        <v>7</v>
      </c>
      <c r="I25" s="338"/>
      <c r="J25" s="311">
        <f aca="true" t="shared" si="1" ref="J25:T25">SUM(J9:J24)</f>
        <v>26</v>
      </c>
      <c r="K25" s="311">
        <f t="shared" si="1"/>
        <v>8</v>
      </c>
      <c r="L25" s="311">
        <f t="shared" si="1"/>
        <v>1</v>
      </c>
      <c r="M25" s="311">
        <f t="shared" si="1"/>
        <v>0</v>
      </c>
      <c r="N25" s="311">
        <f t="shared" si="1"/>
        <v>0</v>
      </c>
      <c r="O25" s="311">
        <f t="shared" si="1"/>
        <v>46</v>
      </c>
      <c r="P25" s="311">
        <f t="shared" si="1"/>
        <v>0</v>
      </c>
      <c r="Q25" s="311">
        <f t="shared" si="1"/>
        <v>0</v>
      </c>
      <c r="R25" s="311">
        <f>SUM(R9:R24)</f>
        <v>8</v>
      </c>
      <c r="S25" s="311">
        <f t="shared" si="1"/>
        <v>35</v>
      </c>
      <c r="T25" s="311">
        <f t="shared" si="1"/>
        <v>3</v>
      </c>
      <c r="U25" s="334">
        <f>SUM(U9:U24)</f>
        <v>127</v>
      </c>
      <c r="V25" s="289"/>
      <c r="W25" s="336"/>
      <c r="X25" s="293">
        <f>E25-U25</f>
        <v>0</v>
      </c>
      <c r="Y25" s="347"/>
      <c r="AA25" s="289"/>
    </row>
    <row r="26" spans="2:27" ht="16.5" customHeight="1">
      <c r="B26" s="293" t="s">
        <v>10</v>
      </c>
      <c r="C26" s="327"/>
      <c r="D26" s="328"/>
      <c r="E26" s="335">
        <f>+E27-E25</f>
        <v>25.400000000000006</v>
      </c>
      <c r="F26" s="336">
        <f>+F27-F25</f>
        <v>88.4</v>
      </c>
      <c r="G26" s="336">
        <f>+G27-G25</f>
        <v>25.400000000000006</v>
      </c>
      <c r="H26" s="337"/>
      <c r="I26" s="338"/>
      <c r="J26" s="315">
        <f>(J25*0.2)</f>
        <v>5.2</v>
      </c>
      <c r="K26" s="315">
        <f>K25*0.2</f>
        <v>1.6</v>
      </c>
      <c r="L26" s="315">
        <f>L25*0.2</f>
        <v>0.2</v>
      </c>
      <c r="M26" s="315"/>
      <c r="N26" s="315"/>
      <c r="O26" s="315">
        <f>O25*0.2</f>
        <v>9.200000000000001</v>
      </c>
      <c r="P26" s="315"/>
      <c r="Q26" s="315"/>
      <c r="R26" s="315"/>
      <c r="S26" s="315">
        <f>S25*0.2</f>
        <v>7</v>
      </c>
      <c r="T26" s="315">
        <f>T25*0.2</f>
        <v>0.6000000000000001</v>
      </c>
      <c r="U26" s="316">
        <f>U27-U25</f>
        <v>23.799999999999983</v>
      </c>
      <c r="V26" s="289"/>
      <c r="W26" s="291"/>
      <c r="X26" s="293"/>
      <c r="Y26" s="289"/>
      <c r="AA26" s="289"/>
    </row>
    <row r="27" spans="2:27" ht="16.5" customHeight="1" thickBot="1">
      <c r="B27" s="293" t="s">
        <v>11</v>
      </c>
      <c r="C27" s="327"/>
      <c r="D27" s="328"/>
      <c r="E27" s="339">
        <f>MAX(E25:G25)*0.2+MAX(E25:G25)</f>
        <v>152.4</v>
      </c>
      <c r="F27" s="340">
        <f>MAX(E25:H25)*0.2+MAX(E25:G25)</f>
        <v>152.4</v>
      </c>
      <c r="G27" s="340">
        <f>MAX(E25:H25)*0.2+MAX(E25:H25)</f>
        <v>152.4</v>
      </c>
      <c r="H27" s="341"/>
      <c r="I27" s="342"/>
      <c r="J27" s="325">
        <f>SUM(J25:J26)</f>
        <v>31.2</v>
      </c>
      <c r="K27" s="325">
        <f>SUM(K25:K26)</f>
        <v>9.6</v>
      </c>
      <c r="L27" s="325">
        <f>SUM(L25:L26)</f>
        <v>1.2</v>
      </c>
      <c r="M27" s="325"/>
      <c r="N27" s="325"/>
      <c r="O27" s="325">
        <f>SUM(O25:O26)</f>
        <v>55.2</v>
      </c>
      <c r="P27" s="325"/>
      <c r="Q27" s="325"/>
      <c r="R27" s="325">
        <f>SUM(R25:R26)</f>
        <v>8</v>
      </c>
      <c r="S27" s="325">
        <f>SUM(S25:S26)</f>
        <v>42</v>
      </c>
      <c r="T27" s="325">
        <f>SUM(T25:T26)</f>
        <v>3.6</v>
      </c>
      <c r="U27" s="326">
        <f>SUM(J27:T27)</f>
        <v>150.79999999999998</v>
      </c>
      <c r="V27" s="289"/>
      <c r="W27" s="291"/>
      <c r="X27" s="1161">
        <f>E27-U27</f>
        <v>1.6000000000000227</v>
      </c>
      <c r="Y27" s="289"/>
      <c r="AA27" s="289"/>
    </row>
    <row r="28" spans="2:27" ht="16.5" customHeight="1">
      <c r="B28" s="293" t="s">
        <v>26</v>
      </c>
      <c r="C28" s="344"/>
      <c r="D28" s="336"/>
      <c r="E28" s="336"/>
      <c r="F28" s="615"/>
      <c r="G28" s="336"/>
      <c r="H28" s="336"/>
      <c r="I28" s="338"/>
      <c r="J28" s="384">
        <f>+J26/J25</f>
        <v>0.2</v>
      </c>
      <c r="K28" s="384">
        <f>+K26/K25</f>
        <v>0.2</v>
      </c>
      <c r="L28" s="384">
        <v>0</v>
      </c>
      <c r="M28" s="384"/>
      <c r="N28" s="384"/>
      <c r="O28" s="384">
        <f>+O26/O25</f>
        <v>0.2</v>
      </c>
      <c r="P28" s="384"/>
      <c r="Q28" s="384"/>
      <c r="R28" s="384">
        <f>+R26/R25</f>
        <v>0</v>
      </c>
      <c r="S28" s="384">
        <f>+S26/S25</f>
        <v>0.2</v>
      </c>
      <c r="T28" s="384">
        <f>+T26/T25</f>
        <v>0.20000000000000004</v>
      </c>
      <c r="U28" s="346">
        <f>+U26/U25</f>
        <v>0.18740157480314948</v>
      </c>
      <c r="V28" s="289"/>
      <c r="W28" s="291"/>
      <c r="X28" s="293"/>
      <c r="Y28" s="289"/>
      <c r="AA28" s="289"/>
    </row>
    <row r="29" spans="2:27" ht="16.5" customHeight="1">
      <c r="B29" s="293"/>
      <c r="C29" s="344"/>
      <c r="D29" s="336"/>
      <c r="E29" s="336"/>
      <c r="F29" s="615"/>
      <c r="G29" s="336"/>
      <c r="H29" s="336"/>
      <c r="I29" s="338"/>
      <c r="J29" s="345"/>
      <c r="K29" s="345"/>
      <c r="L29" s="345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4"/>
      <c r="Y29" s="386"/>
      <c r="Z29" s="291"/>
      <c r="AA29" s="289"/>
    </row>
    <row r="30" spans="2:27" s="616" customFormat="1" ht="16.5" customHeight="1" thickBot="1">
      <c r="B30" s="293" t="s">
        <v>267</v>
      </c>
      <c r="C30" s="344"/>
      <c r="D30" s="336"/>
      <c r="E30" s="336"/>
      <c r="F30" s="336"/>
      <c r="G30" s="336"/>
      <c r="H30" s="336"/>
      <c r="I30" s="338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AA30" s="617"/>
    </row>
    <row r="31" spans="2:27" s="616" customFormat="1" ht="16.5" customHeight="1" thickBot="1">
      <c r="B31" s="1213" t="s">
        <v>303</v>
      </c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5"/>
      <c r="V31" s="293"/>
      <c r="W31" s="293"/>
      <c r="X31" s="293"/>
      <c r="Y31" s="293"/>
      <c r="AA31" s="617"/>
    </row>
    <row r="32" spans="2:27" s="616" customFormat="1" ht="16.5" customHeight="1" hidden="1" thickBot="1">
      <c r="B32" s="293" t="s">
        <v>366</v>
      </c>
      <c r="C32" s="344"/>
      <c r="D32" s="336"/>
      <c r="E32" s="336"/>
      <c r="F32" s="336"/>
      <c r="G32" s="336"/>
      <c r="H32" s="336"/>
      <c r="I32" s="338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 s="293"/>
      <c r="X32" s="293"/>
      <c r="Y32" s="293"/>
      <c r="AA32" s="617"/>
    </row>
    <row r="33" spans="2:27" s="616" customFormat="1" ht="16.5" customHeight="1" hidden="1" thickBot="1">
      <c r="B33" s="1213" t="s">
        <v>228</v>
      </c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5"/>
      <c r="V33" s="293"/>
      <c r="W33" s="293"/>
      <c r="X33" s="293"/>
      <c r="Y33" s="293"/>
      <c r="AA33" s="617"/>
    </row>
    <row r="34" spans="2:27" s="616" customFormat="1" ht="16.5" customHeight="1" hidden="1" thickBot="1">
      <c r="B34" s="388"/>
      <c r="C34" s="388"/>
      <c r="D34" s="388"/>
      <c r="E34" s="388"/>
      <c r="F34" s="388"/>
      <c r="G34" s="388"/>
      <c r="H34" s="388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293"/>
      <c r="W34" s="293"/>
      <c r="X34" s="293"/>
      <c r="Y34" s="293"/>
      <c r="AA34" s="617"/>
    </row>
    <row r="35" spans="2:27" s="616" customFormat="1" ht="16.5" customHeight="1" hidden="1" thickBot="1">
      <c r="B35" s="347"/>
      <c r="C35" s="295"/>
      <c r="D35" s="296"/>
      <c r="E35" s="1194" t="s">
        <v>3</v>
      </c>
      <c r="F35" s="1195"/>
      <c r="G35" s="1195"/>
      <c r="H35" s="1196"/>
      <c r="I35" s="297"/>
      <c r="J35" s="1210" t="s">
        <v>14</v>
      </c>
      <c r="K35" s="1211"/>
      <c r="L35" s="1211"/>
      <c r="M35" s="1211"/>
      <c r="N35" s="1211"/>
      <c r="O35" s="1211"/>
      <c r="P35" s="1211"/>
      <c r="Q35" s="1211"/>
      <c r="R35" s="1211"/>
      <c r="S35" s="1211"/>
      <c r="T35" s="1211"/>
      <c r="U35" s="1193"/>
      <c r="V35" s="293"/>
      <c r="W35" s="293"/>
      <c r="X35" s="293"/>
      <c r="Y35" s="293"/>
      <c r="AA35" s="617"/>
    </row>
    <row r="36" spans="2:27" s="616" customFormat="1" ht="16.5" customHeight="1" hidden="1" thickBot="1">
      <c r="B36" s="293"/>
      <c r="C36" s="298" t="s">
        <v>4</v>
      </c>
      <c r="D36" s="299"/>
      <c r="E36" s="348" t="s">
        <v>5</v>
      </c>
      <c r="F36" s="301" t="s">
        <v>6</v>
      </c>
      <c r="G36" s="301" t="s">
        <v>7</v>
      </c>
      <c r="H36" s="349" t="s">
        <v>8</v>
      </c>
      <c r="I36" s="303" t="s">
        <v>125</v>
      </c>
      <c r="J36" s="759" t="s">
        <v>126</v>
      </c>
      <c r="K36" s="759" t="s">
        <v>129</v>
      </c>
      <c r="L36" s="759"/>
      <c r="M36" s="759"/>
      <c r="N36" s="759"/>
      <c r="O36" s="759" t="s">
        <v>140</v>
      </c>
      <c r="P36" s="759"/>
      <c r="Q36" s="759"/>
      <c r="R36" s="759" t="s">
        <v>143</v>
      </c>
      <c r="S36" s="305" t="s">
        <v>144</v>
      </c>
      <c r="T36" s="305" t="s">
        <v>150</v>
      </c>
      <c r="U36" s="782" t="s">
        <v>16</v>
      </c>
      <c r="V36" s="293"/>
      <c r="W36" s="293"/>
      <c r="X36" s="293"/>
      <c r="Y36" s="293"/>
      <c r="AA36" s="617"/>
    </row>
    <row r="37" spans="2:27" s="616" customFormat="1" ht="16.5" customHeight="1" hidden="1">
      <c r="B37" s="289"/>
      <c r="C37" s="351" t="s">
        <v>367</v>
      </c>
      <c r="D37" s="592" t="s">
        <v>146</v>
      </c>
      <c r="E37" s="353">
        <v>0</v>
      </c>
      <c r="F37" s="309">
        <v>0</v>
      </c>
      <c r="G37" s="309">
        <v>0</v>
      </c>
      <c r="H37" s="354">
        <v>0</v>
      </c>
      <c r="I37" s="311"/>
      <c r="J37" s="662"/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65"/>
      <c r="V37" s="293"/>
      <c r="W37" s="293"/>
      <c r="X37" s="293"/>
      <c r="Y37" s="293"/>
      <c r="AA37" s="617"/>
    </row>
    <row r="38" spans="2:27" s="616" customFormat="1" ht="16.5" customHeight="1" hidden="1" thickBot="1">
      <c r="B38" s="289"/>
      <c r="C38" s="356"/>
      <c r="D38" s="341"/>
      <c r="E38" s="358">
        <v>0</v>
      </c>
      <c r="F38" s="359">
        <v>0</v>
      </c>
      <c r="G38" s="359"/>
      <c r="H38" s="360">
        <v>0</v>
      </c>
      <c r="I38" s="325"/>
      <c r="J38" s="361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666"/>
      <c r="V38" s="293"/>
      <c r="W38" s="293"/>
      <c r="X38" s="293"/>
      <c r="Y38" s="293"/>
      <c r="AA38" s="617"/>
    </row>
    <row r="39" spans="2:27" s="616" customFormat="1" ht="16.5" customHeight="1" hidden="1" thickBot="1">
      <c r="B39" s="367" t="s">
        <v>350</v>
      </c>
      <c r="C39" s="344"/>
      <c r="D39" s="336"/>
      <c r="E39" s="339"/>
      <c r="F39" s="340"/>
      <c r="G39" s="340"/>
      <c r="H39" s="340">
        <f>SUM(H37:H38)</f>
        <v>0</v>
      </c>
      <c r="I39" s="342"/>
      <c r="J39" s="369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68"/>
      <c r="V39" s="293"/>
      <c r="W39" s="293"/>
      <c r="X39" s="293"/>
      <c r="Y39" s="293"/>
      <c r="AA39" s="617"/>
    </row>
    <row r="40" spans="2:27" s="616" customFormat="1" ht="16.5" customHeight="1" hidden="1">
      <c r="B40" s="388"/>
      <c r="C40" s="388"/>
      <c r="D40" s="388"/>
      <c r="E40" s="388"/>
      <c r="F40" s="388"/>
      <c r="G40" s="388"/>
      <c r="H40" s="388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AA40" s="617"/>
    </row>
    <row r="41" spans="1:27" s="616" customFormat="1" ht="16.5" customHeight="1" hidden="1">
      <c r="A41" s="619"/>
      <c r="B41" s="388"/>
      <c r="C41" s="388"/>
      <c r="D41" s="388"/>
      <c r="E41" s="388"/>
      <c r="F41" s="388"/>
      <c r="G41" s="388"/>
      <c r="H41" s="388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AA41" s="617"/>
    </row>
    <row r="42" spans="1:27" s="616" customFormat="1" ht="16.5" customHeight="1">
      <c r="A42" s="619"/>
      <c r="B42" s="388"/>
      <c r="C42" s="388"/>
      <c r="D42" s="388"/>
      <c r="E42" s="388"/>
      <c r="F42" s="388"/>
      <c r="G42" s="388"/>
      <c r="H42" s="388"/>
      <c r="I42" s="375"/>
      <c r="J42" s="375"/>
      <c r="K42" s="375"/>
      <c r="L42" s="375"/>
      <c r="M42" s="375"/>
      <c r="N42" s="375"/>
      <c r="O42" s="1152"/>
      <c r="P42" s="1150"/>
      <c r="Q42" s="1150"/>
      <c r="R42" s="1152"/>
      <c r="S42" s="1152"/>
      <c r="T42" s="1152"/>
      <c r="U42" s="1150"/>
      <c r="V42" s="375"/>
      <c r="W42" s="375"/>
      <c r="X42" s="375"/>
      <c r="Y42" s="375"/>
      <c r="AA42" s="617"/>
    </row>
    <row r="43" spans="2:27" s="616" customFormat="1" ht="16.5" customHeight="1" thickBot="1">
      <c r="B43" s="293" t="s">
        <v>268</v>
      </c>
      <c r="C43" s="290"/>
      <c r="D43" s="291"/>
      <c r="E43" s="291"/>
      <c r="F43" s="291"/>
      <c r="G43" s="291"/>
      <c r="H43" s="291"/>
      <c r="I43" s="292"/>
      <c r="J43" s="604"/>
      <c r="K43" s="604"/>
      <c r="L43" s="604"/>
      <c r="M43" s="604"/>
      <c r="N43" s="604"/>
      <c r="O43" s="603">
        <v>7</v>
      </c>
      <c r="P43" s="603"/>
      <c r="Q43" s="603"/>
      <c r="R43" s="603">
        <v>10</v>
      </c>
      <c r="S43" s="603">
        <v>1</v>
      </c>
      <c r="T43" s="603">
        <v>22</v>
      </c>
      <c r="U43" s="604"/>
      <c r="V43" s="292"/>
      <c r="W43" s="292"/>
      <c r="X43" s="292"/>
      <c r="Y43" s="292"/>
      <c r="AA43" s="617"/>
    </row>
    <row r="44" spans="2:27" s="616" customFormat="1" ht="16.5" customHeight="1" thickBot="1">
      <c r="B44" s="289"/>
      <c r="C44" s="938"/>
      <c r="D44" s="955"/>
      <c r="E44" s="1230" t="s">
        <v>3</v>
      </c>
      <c r="F44" s="1206"/>
      <c r="G44" s="1206"/>
      <c r="H44" s="1207"/>
      <c r="I44" s="939"/>
      <c r="J44" s="1199" t="s">
        <v>14</v>
      </c>
      <c r="K44" s="1200"/>
      <c r="L44" s="1200"/>
      <c r="M44" s="1200"/>
      <c r="N44" s="1200"/>
      <c r="O44" s="1200"/>
      <c r="P44" s="1200"/>
      <c r="Q44" s="1200"/>
      <c r="R44" s="1200"/>
      <c r="S44" s="1200"/>
      <c r="T44" s="1200"/>
      <c r="U44" s="1201"/>
      <c r="V44" s="1123"/>
      <c r="W44" s="292"/>
      <c r="X44" s="292"/>
      <c r="Y44" s="292"/>
      <c r="AA44" s="617"/>
    </row>
    <row r="45" spans="2:23" s="616" customFormat="1" ht="16.5" customHeight="1" thickBot="1">
      <c r="B45" s="293"/>
      <c r="C45" s="969" t="s">
        <v>4</v>
      </c>
      <c r="D45" s="970"/>
      <c r="E45" s="972" t="s">
        <v>5</v>
      </c>
      <c r="F45" s="973" t="s">
        <v>6</v>
      </c>
      <c r="G45" s="973" t="s">
        <v>7</v>
      </c>
      <c r="H45" s="974" t="s">
        <v>8</v>
      </c>
      <c r="I45" s="971" t="s">
        <v>125</v>
      </c>
      <c r="J45" s="975"/>
      <c r="K45" s="976"/>
      <c r="L45" s="976"/>
      <c r="M45" s="976"/>
      <c r="N45" s="976"/>
      <c r="O45" s="976" t="s">
        <v>140</v>
      </c>
      <c r="P45" s="976"/>
      <c r="Q45" s="976"/>
      <c r="R45" s="976" t="s">
        <v>143</v>
      </c>
      <c r="S45" s="976" t="s">
        <v>144</v>
      </c>
      <c r="T45" s="976" t="s">
        <v>150</v>
      </c>
      <c r="U45" s="977" t="s">
        <v>16</v>
      </c>
      <c r="W45" s="617"/>
    </row>
    <row r="46" spans="2:24" s="616" customFormat="1" ht="16.5" customHeight="1">
      <c r="B46" s="293"/>
      <c r="C46" s="941">
        <v>705</v>
      </c>
      <c r="D46" s="307"/>
      <c r="E46" s="967">
        <v>4</v>
      </c>
      <c r="F46" s="689">
        <v>4</v>
      </c>
      <c r="G46" s="689">
        <v>5</v>
      </c>
      <c r="H46" s="968">
        <v>0</v>
      </c>
      <c r="I46" s="375"/>
      <c r="J46" s="960"/>
      <c r="K46" s="311"/>
      <c r="L46" s="311"/>
      <c r="M46" s="311"/>
      <c r="N46" s="311"/>
      <c r="O46" s="311">
        <v>5</v>
      </c>
      <c r="P46" s="311"/>
      <c r="Q46" s="311"/>
      <c r="R46" s="311"/>
      <c r="S46" s="311"/>
      <c r="T46" s="311"/>
      <c r="U46" s="999">
        <f>SUM(J46:T46)</f>
        <v>5</v>
      </c>
      <c r="W46" s="617"/>
      <c r="X46" s="293">
        <f>G46-U46</f>
        <v>0</v>
      </c>
    </row>
    <row r="47" spans="2:24" s="616" customFormat="1" ht="16.5" customHeight="1">
      <c r="B47" s="293"/>
      <c r="C47" s="941">
        <v>720</v>
      </c>
      <c r="D47" s="307"/>
      <c r="E47" s="956">
        <v>20</v>
      </c>
      <c r="F47" s="309">
        <v>11</v>
      </c>
      <c r="G47" s="309">
        <v>20</v>
      </c>
      <c r="H47" s="940">
        <v>0</v>
      </c>
      <c r="I47" s="375"/>
      <c r="J47" s="960"/>
      <c r="K47" s="311"/>
      <c r="L47" s="311"/>
      <c r="M47" s="311"/>
      <c r="N47" s="311"/>
      <c r="O47" s="311">
        <v>2</v>
      </c>
      <c r="P47" s="311"/>
      <c r="Q47" s="311"/>
      <c r="R47" s="311">
        <v>11</v>
      </c>
      <c r="S47" s="311">
        <v>1</v>
      </c>
      <c r="T47" s="311">
        <v>6</v>
      </c>
      <c r="U47" s="1000">
        <f>SUM(J47:T47)</f>
        <v>20</v>
      </c>
      <c r="W47" s="617"/>
      <c r="X47" s="293">
        <f>G47-U47</f>
        <v>0</v>
      </c>
    </row>
    <row r="48" spans="2:24" s="616" customFormat="1" ht="16.5" customHeight="1" thickBot="1">
      <c r="B48" s="293"/>
      <c r="C48" s="942">
        <v>745</v>
      </c>
      <c r="D48" s="318"/>
      <c r="E48" s="956">
        <v>21</v>
      </c>
      <c r="F48" s="309">
        <v>7</v>
      </c>
      <c r="G48" s="309">
        <v>20</v>
      </c>
      <c r="H48" s="940">
        <v>0</v>
      </c>
      <c r="I48" s="375"/>
      <c r="J48" s="961"/>
      <c r="K48" s="315"/>
      <c r="L48" s="315"/>
      <c r="M48" s="315"/>
      <c r="N48" s="315"/>
      <c r="O48" s="315"/>
      <c r="P48" s="315"/>
      <c r="Q48" s="315"/>
      <c r="R48" s="315">
        <v>7</v>
      </c>
      <c r="S48" s="315"/>
      <c r="T48" s="315">
        <v>13</v>
      </c>
      <c r="U48" s="1000">
        <f>SUM(J48:T48)</f>
        <v>20</v>
      </c>
      <c r="W48" s="617"/>
      <c r="X48" s="293">
        <f>G48-U48</f>
        <v>0</v>
      </c>
    </row>
    <row r="49" spans="2:24" s="616" customFormat="1" ht="16.5" customHeight="1" thickBot="1">
      <c r="B49" s="370"/>
      <c r="C49" s="943"/>
      <c r="D49" s="944"/>
      <c r="E49" s="957"/>
      <c r="F49" s="945"/>
      <c r="G49" s="945"/>
      <c r="H49" s="958"/>
      <c r="I49" s="959"/>
      <c r="J49" s="962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1001">
        <f>SUM(J49:T49)</f>
        <v>0</v>
      </c>
      <c r="W49" s="623"/>
      <c r="X49" s="293">
        <f>E49-U49</f>
        <v>0</v>
      </c>
    </row>
    <row r="50" spans="2:24" s="616" customFormat="1" ht="16.5" customHeight="1">
      <c r="B50" s="378" t="s">
        <v>9</v>
      </c>
      <c r="C50" s="327"/>
      <c r="D50" s="328"/>
      <c r="E50" s="947">
        <f>SUM(E46:E49)</f>
        <v>45</v>
      </c>
      <c r="F50" s="948">
        <f>SUM(F46:F49)</f>
        <v>22</v>
      </c>
      <c r="G50" s="948">
        <f>SUM(G46:G49)</f>
        <v>45</v>
      </c>
      <c r="H50" s="964">
        <f>SUM(H46:H49)</f>
        <v>0</v>
      </c>
      <c r="I50" s="949"/>
      <c r="J50" s="963">
        <f aca="true" t="shared" si="2" ref="J50:T50">SUM(J46:J49)</f>
        <v>0</v>
      </c>
      <c r="K50" s="950">
        <f t="shared" si="2"/>
        <v>0</v>
      </c>
      <c r="L50" s="950"/>
      <c r="M50" s="950">
        <f t="shared" si="2"/>
        <v>0</v>
      </c>
      <c r="N50" s="950">
        <f t="shared" si="2"/>
        <v>0</v>
      </c>
      <c r="O50" s="950">
        <f t="shared" si="2"/>
        <v>7</v>
      </c>
      <c r="P50" s="950">
        <f t="shared" si="2"/>
        <v>0</v>
      </c>
      <c r="Q50" s="950">
        <f t="shared" si="2"/>
        <v>0</v>
      </c>
      <c r="R50" s="950">
        <f t="shared" si="2"/>
        <v>18</v>
      </c>
      <c r="S50" s="950">
        <f t="shared" si="2"/>
        <v>1</v>
      </c>
      <c r="T50" s="950">
        <f t="shared" si="2"/>
        <v>19</v>
      </c>
      <c r="U50" s="978">
        <f>SUM(U46:U49)</f>
        <v>45</v>
      </c>
      <c r="W50" s="617"/>
      <c r="X50" s="293">
        <f>E50-U50</f>
        <v>0</v>
      </c>
    </row>
    <row r="51" spans="2:24" s="616" customFormat="1" ht="16.5" customHeight="1">
      <c r="B51" s="378" t="s">
        <v>10</v>
      </c>
      <c r="C51" s="379"/>
      <c r="D51" s="328"/>
      <c r="E51" s="951">
        <f>+E52-E50</f>
        <v>9</v>
      </c>
      <c r="F51" s="336">
        <f>+F52-F50</f>
        <v>32</v>
      </c>
      <c r="G51" s="336">
        <f>+G52-G50</f>
        <v>9</v>
      </c>
      <c r="H51" s="965"/>
      <c r="I51" s="338"/>
      <c r="J51" s="961"/>
      <c r="K51" s="315"/>
      <c r="L51" s="315"/>
      <c r="M51" s="315"/>
      <c r="N51" s="315"/>
      <c r="O51" s="315"/>
      <c r="P51" s="315"/>
      <c r="Q51" s="315"/>
      <c r="R51" s="315">
        <f>R50*0.2</f>
        <v>3.6</v>
      </c>
      <c r="S51" s="315">
        <f>S50*0.2</f>
        <v>0.2</v>
      </c>
      <c r="T51" s="315">
        <f>T50*0.2</f>
        <v>3.8000000000000003</v>
      </c>
      <c r="U51" s="979">
        <f>SUM(O51:T51)</f>
        <v>7.6000000000000005</v>
      </c>
      <c r="W51" s="617"/>
      <c r="X51" s="1161">
        <f>E51-U51</f>
        <v>1.3999999999999995</v>
      </c>
    </row>
    <row r="52" spans="2:24" s="616" customFormat="1" ht="16.5" customHeight="1" thickBot="1">
      <c r="B52" s="378" t="s">
        <v>11</v>
      </c>
      <c r="C52" s="379"/>
      <c r="D52" s="328"/>
      <c r="E52" s="952">
        <f>MAX(E50:G50)*0.2+MAX(E50:G50)</f>
        <v>54</v>
      </c>
      <c r="F52" s="953">
        <f>MAX(E50:G50)*0.2+MAX(E50:G50)</f>
        <v>54</v>
      </c>
      <c r="G52" s="953">
        <f>MAX(E50:G50)*0.2+MAX(E50:G50)</f>
        <v>54</v>
      </c>
      <c r="H52" s="966"/>
      <c r="I52" s="954"/>
      <c r="J52" s="962"/>
      <c r="K52" s="946"/>
      <c r="L52" s="946"/>
      <c r="M52" s="946"/>
      <c r="N52" s="946"/>
      <c r="O52" s="946">
        <f>SUM(O50:O51)</f>
        <v>7</v>
      </c>
      <c r="P52" s="946"/>
      <c r="Q52" s="946"/>
      <c r="R52" s="946">
        <f>SUM(R50:R51)</f>
        <v>21.6</v>
      </c>
      <c r="S52" s="946">
        <f>SUM(S50:S51)</f>
        <v>1.2</v>
      </c>
      <c r="T52" s="946">
        <f>SUM(T50:T51)</f>
        <v>22.8</v>
      </c>
      <c r="U52" s="980">
        <f>SUM(O52:T52)</f>
        <v>52.6</v>
      </c>
      <c r="W52" s="617"/>
      <c r="X52" s="1161">
        <f>E52-U52</f>
        <v>1.3999999999999986</v>
      </c>
    </row>
    <row r="53" spans="2:24" s="616" customFormat="1" ht="16.5" customHeight="1">
      <c r="B53" s="382" t="s">
        <v>26</v>
      </c>
      <c r="C53" s="327"/>
      <c r="D53" s="328"/>
      <c r="E53" s="336"/>
      <c r="F53" s="615"/>
      <c r="G53" s="336"/>
      <c r="H53" s="336"/>
      <c r="I53" s="338"/>
      <c r="J53" s="384"/>
      <c r="K53" s="384"/>
      <c r="L53" s="384"/>
      <c r="M53" s="384"/>
      <c r="N53" s="384"/>
      <c r="O53" s="384">
        <f>O51/O52</f>
        <v>0</v>
      </c>
      <c r="P53" s="384"/>
      <c r="Q53" s="384"/>
      <c r="R53" s="384">
        <f>R51/R52</f>
        <v>0.16666666666666666</v>
      </c>
      <c r="S53" s="384">
        <f>S51/S52</f>
        <v>0.16666666666666669</v>
      </c>
      <c r="T53" s="384">
        <f>T51/T52</f>
        <v>0.16666666666666669</v>
      </c>
      <c r="U53" s="624">
        <f>U51/U50</f>
        <v>0.1688888888888889</v>
      </c>
      <c r="W53" s="617"/>
      <c r="X53" s="293">
        <f>E53-U53</f>
        <v>-0.1688888888888889</v>
      </c>
    </row>
    <row r="54" spans="2:27" s="616" customFormat="1" ht="16.5" customHeight="1">
      <c r="B54" s="385"/>
      <c r="C54" s="327"/>
      <c r="D54" s="328"/>
      <c r="E54" s="336"/>
      <c r="F54" s="336"/>
      <c r="G54" s="336"/>
      <c r="H54" s="336"/>
      <c r="I54" s="338"/>
      <c r="J54" s="376"/>
      <c r="K54" s="376"/>
      <c r="L54" s="376"/>
      <c r="M54" s="376"/>
      <c r="N54" s="376"/>
      <c r="O54" s="1125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AA54" s="617"/>
    </row>
    <row r="55" spans="2:27" s="616" customFormat="1" ht="16.5" customHeight="1">
      <c r="B55" s="385"/>
      <c r="C55" s="327"/>
      <c r="D55" s="328"/>
      <c r="E55" s="336"/>
      <c r="F55" s="336"/>
      <c r="G55" s="336"/>
      <c r="H55" s="336"/>
      <c r="I55" s="338"/>
      <c r="J55" s="292"/>
      <c r="K55" s="625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619"/>
      <c r="AA55" s="617"/>
    </row>
    <row r="56" spans="2:27" s="616" customFormat="1" ht="16.5" customHeight="1" thickBot="1">
      <c r="B56" s="385" t="s">
        <v>269</v>
      </c>
      <c r="C56" s="327"/>
      <c r="D56" s="328"/>
      <c r="E56" s="336"/>
      <c r="F56" s="336"/>
      <c r="G56" s="336"/>
      <c r="H56" s="336"/>
      <c r="I56" s="338"/>
      <c r="J56" s="1162">
        <v>31</v>
      </c>
      <c r="K56" s="1162">
        <v>10</v>
      </c>
      <c r="L56" s="1162">
        <v>1</v>
      </c>
      <c r="M56" s="1162"/>
      <c r="N56" s="1162"/>
      <c r="O56" s="1162">
        <v>62</v>
      </c>
      <c r="P56" s="1162"/>
      <c r="Q56" s="1162"/>
      <c r="R56" s="1162">
        <v>30</v>
      </c>
      <c r="S56" s="1162">
        <v>43</v>
      </c>
      <c r="T56" s="1163">
        <v>27</v>
      </c>
      <c r="U56" s="1163">
        <f>SUM(J56:T56)</f>
        <v>204</v>
      </c>
      <c r="V56" s="338"/>
      <c r="W56" s="338"/>
      <c r="X56" s="338"/>
      <c r="Y56" s="626"/>
      <c r="Z56" s="619"/>
      <c r="AA56" s="617"/>
    </row>
    <row r="57" spans="2:27" s="616" customFormat="1" ht="16.5" customHeight="1" thickBot="1">
      <c r="B57" s="385"/>
      <c r="C57" s="327"/>
      <c r="D57" s="328"/>
      <c r="E57" s="336"/>
      <c r="F57" s="336"/>
      <c r="G57" s="336"/>
      <c r="H57" s="336"/>
      <c r="I57" s="338"/>
      <c r="J57" s="1224" t="s">
        <v>14</v>
      </c>
      <c r="K57" s="1225"/>
      <c r="L57" s="1225"/>
      <c r="M57" s="1225"/>
      <c r="N57" s="1225"/>
      <c r="O57" s="1225"/>
      <c r="P57" s="1225"/>
      <c r="Q57" s="1225"/>
      <c r="R57" s="1225"/>
      <c r="S57" s="1225"/>
      <c r="T57" s="1225"/>
      <c r="U57" s="1226"/>
      <c r="V57" s="376"/>
      <c r="W57" s="376"/>
      <c r="X57" s="376"/>
      <c r="Y57" s="376"/>
      <c r="Z57" s="619"/>
      <c r="AA57" s="617"/>
    </row>
    <row r="58" spans="2:23" s="616" customFormat="1" ht="16.5" customHeight="1" thickBot="1">
      <c r="B58" s="385"/>
      <c r="C58" s="1213" t="s">
        <v>147</v>
      </c>
      <c r="D58" s="1214"/>
      <c r="E58" s="1214"/>
      <c r="F58" s="1214"/>
      <c r="G58" s="1214"/>
      <c r="H58" s="1214"/>
      <c r="I58" s="375" t="s">
        <v>125</v>
      </c>
      <c r="J58" s="627" t="s">
        <v>126</v>
      </c>
      <c r="K58" s="350">
        <v>20</v>
      </c>
      <c r="L58" s="350">
        <v>23</v>
      </c>
      <c r="M58" s="350"/>
      <c r="N58" s="350"/>
      <c r="O58" s="350" t="s">
        <v>140</v>
      </c>
      <c r="P58" s="350"/>
      <c r="Q58" s="350"/>
      <c r="R58" s="350" t="s">
        <v>143</v>
      </c>
      <c r="S58" s="350" t="s">
        <v>144</v>
      </c>
      <c r="T58" s="350" t="s">
        <v>150</v>
      </c>
      <c r="U58" s="628" t="s">
        <v>16</v>
      </c>
      <c r="W58" s="617"/>
    </row>
    <row r="59" spans="2:24" s="616" customFormat="1" ht="16.5" customHeight="1">
      <c r="B59" s="387" t="s">
        <v>9</v>
      </c>
      <c r="C59" s="387"/>
      <c r="D59" s="388"/>
      <c r="E59" s="329">
        <f>E25+E50</f>
        <v>172</v>
      </c>
      <c r="F59" s="330">
        <f>F25+F50</f>
        <v>86</v>
      </c>
      <c r="G59" s="330">
        <f>G25+G50</f>
        <v>172</v>
      </c>
      <c r="H59" s="331">
        <f>H25+H50</f>
        <v>7</v>
      </c>
      <c r="I59" s="629"/>
      <c r="J59" s="1112">
        <f>J25+J50</f>
        <v>26</v>
      </c>
      <c r="K59" s="315">
        <f aca="true" t="shared" si="3" ref="K59:T59">K25+K50</f>
        <v>8</v>
      </c>
      <c r="L59" s="315">
        <f t="shared" si="3"/>
        <v>1</v>
      </c>
      <c r="M59" s="315">
        <f t="shared" si="3"/>
        <v>0</v>
      </c>
      <c r="N59" s="315">
        <f t="shared" si="3"/>
        <v>0</v>
      </c>
      <c r="O59" s="315">
        <f t="shared" si="3"/>
        <v>53</v>
      </c>
      <c r="P59" s="315">
        <f t="shared" si="3"/>
        <v>0</v>
      </c>
      <c r="Q59" s="315">
        <f t="shared" si="3"/>
        <v>0</v>
      </c>
      <c r="R59" s="315">
        <f t="shared" si="3"/>
        <v>26</v>
      </c>
      <c r="S59" s="315">
        <f t="shared" si="3"/>
        <v>36</v>
      </c>
      <c r="T59" s="1113">
        <f t="shared" si="3"/>
        <v>22</v>
      </c>
      <c r="U59" s="693">
        <f>SUM(J59:T59)</f>
        <v>172</v>
      </c>
      <c r="W59" s="617"/>
      <c r="X59" s="293">
        <f>E59-U59</f>
        <v>0</v>
      </c>
    </row>
    <row r="60" spans="2:24" s="616" customFormat="1" ht="16.5" customHeight="1">
      <c r="B60" s="378" t="s">
        <v>10</v>
      </c>
      <c r="C60" s="327"/>
      <c r="D60" s="336"/>
      <c r="E60" s="335">
        <f>E26+E51</f>
        <v>34.400000000000006</v>
      </c>
      <c r="F60" s="336">
        <f>+F61-F59</f>
        <v>120.4</v>
      </c>
      <c r="G60" s="336">
        <f>+G61-G59</f>
        <v>34.400000000000006</v>
      </c>
      <c r="H60" s="337"/>
      <c r="I60" s="366"/>
      <c r="J60" s="1112">
        <f aca="true" t="shared" si="4" ref="J60:S60">J26+J51</f>
        <v>5.2</v>
      </c>
      <c r="K60" s="315">
        <f t="shared" si="4"/>
        <v>1.6</v>
      </c>
      <c r="L60" s="315">
        <f t="shared" si="4"/>
        <v>0.2</v>
      </c>
      <c r="M60" s="315">
        <f t="shared" si="4"/>
        <v>0</v>
      </c>
      <c r="N60" s="315">
        <f t="shared" si="4"/>
        <v>0</v>
      </c>
      <c r="O60" s="315">
        <f t="shared" si="4"/>
        <v>9.200000000000001</v>
      </c>
      <c r="P60" s="315">
        <f t="shared" si="4"/>
        <v>0</v>
      </c>
      <c r="Q60" s="315">
        <f t="shared" si="4"/>
        <v>0</v>
      </c>
      <c r="R60" s="315">
        <f t="shared" si="4"/>
        <v>3.6</v>
      </c>
      <c r="S60" s="315">
        <f t="shared" si="4"/>
        <v>7.2</v>
      </c>
      <c r="T60" s="318">
        <v>5</v>
      </c>
      <c r="U60" s="316">
        <f>SUM(J60:T60)</f>
        <v>32</v>
      </c>
      <c r="W60" s="617"/>
      <c r="X60" s="1161">
        <f>E60-U60</f>
        <v>2.4000000000000057</v>
      </c>
    </row>
    <row r="61" spans="2:23" s="616" customFormat="1" ht="16.5" customHeight="1" thickBot="1">
      <c r="B61" s="378" t="s">
        <v>11</v>
      </c>
      <c r="C61" s="327"/>
      <c r="D61" s="328"/>
      <c r="E61" s="339">
        <f>MAX(E59:G59)*0.2+MAX(E59:G59)</f>
        <v>206.4</v>
      </c>
      <c r="F61" s="340">
        <f>E27+E52</f>
        <v>206.4</v>
      </c>
      <c r="G61" s="340">
        <f>G27+G52</f>
        <v>206.4</v>
      </c>
      <c r="H61" s="341"/>
      <c r="I61" s="369"/>
      <c r="J61" s="1112">
        <f aca="true" t="shared" si="5" ref="J61:S61">J27+J52</f>
        <v>31.2</v>
      </c>
      <c r="K61" s="315">
        <f t="shared" si="5"/>
        <v>9.6</v>
      </c>
      <c r="L61" s="315">
        <f t="shared" si="5"/>
        <v>1.2</v>
      </c>
      <c r="M61" s="315">
        <f t="shared" si="5"/>
        <v>0</v>
      </c>
      <c r="N61" s="315">
        <f t="shared" si="5"/>
        <v>0</v>
      </c>
      <c r="O61" s="315">
        <f t="shared" si="5"/>
        <v>62.2</v>
      </c>
      <c r="P61" s="315">
        <f t="shared" si="5"/>
        <v>0</v>
      </c>
      <c r="Q61" s="315">
        <f t="shared" si="5"/>
        <v>0</v>
      </c>
      <c r="R61" s="315">
        <f t="shared" si="5"/>
        <v>29.6</v>
      </c>
      <c r="S61" s="315">
        <f t="shared" si="5"/>
        <v>43.2</v>
      </c>
      <c r="T61" s="318">
        <v>27</v>
      </c>
      <c r="U61" s="773">
        <f>SUM(J61:T61)</f>
        <v>204</v>
      </c>
      <c r="W61" s="617"/>
    </row>
    <row r="62" spans="2:23" s="616" customFormat="1" ht="16.5" customHeight="1">
      <c r="B62" s="382" t="s">
        <v>26</v>
      </c>
      <c r="C62" s="379"/>
      <c r="D62" s="328"/>
      <c r="E62" s="336">
        <f>E28+G53</f>
        <v>0</v>
      </c>
      <c r="F62" s="336"/>
      <c r="G62" s="336"/>
      <c r="H62" s="336"/>
      <c r="I62" s="338"/>
      <c r="J62" s="384">
        <f>+J60/J59</f>
        <v>0.2</v>
      </c>
      <c r="K62" s="384">
        <f>+K60/K59</f>
        <v>0.2</v>
      </c>
      <c r="L62" s="384">
        <v>0</v>
      </c>
      <c r="M62" s="384"/>
      <c r="N62" s="384"/>
      <c r="O62" s="384">
        <f>+O60/O59</f>
        <v>0.17358490566037738</v>
      </c>
      <c r="P62" s="384"/>
      <c r="Q62" s="384"/>
      <c r="R62" s="384">
        <f>+R60/R59</f>
        <v>0.13846153846153847</v>
      </c>
      <c r="S62" s="384">
        <f>+S60/S59</f>
        <v>0.2</v>
      </c>
      <c r="T62" s="384">
        <f>+T60/T59</f>
        <v>0.22727272727272727</v>
      </c>
      <c r="U62" s="384">
        <f>+U60/U59</f>
        <v>0.18604651162790697</v>
      </c>
      <c r="W62" s="617"/>
    </row>
    <row r="64" ht="16.5" customHeight="1">
      <c r="B64" s="289" t="s">
        <v>47</v>
      </c>
    </row>
    <row r="66" spans="2:16" ht="16.5" customHeight="1" hidden="1">
      <c r="B66" s="289" t="s">
        <v>368</v>
      </c>
      <c r="P66" s="384"/>
    </row>
    <row r="67" ht="16.5" customHeight="1">
      <c r="B67" s="740" t="s">
        <v>359</v>
      </c>
    </row>
    <row r="68" ht="16.5" customHeight="1">
      <c r="B68" s="289" t="s">
        <v>363</v>
      </c>
    </row>
    <row r="69" spans="2:25" ht="16.5" customHeight="1">
      <c r="B69" s="293" t="s">
        <v>0</v>
      </c>
      <c r="C69" s="598"/>
      <c r="D69" s="599"/>
      <c r="E69" s="599"/>
      <c r="F69" s="599"/>
      <c r="G69" s="599"/>
      <c r="H69" s="599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</row>
    <row r="70" spans="2:25" ht="16.5" customHeight="1">
      <c r="B70" s="293" t="s">
        <v>1</v>
      </c>
      <c r="C70" s="598"/>
      <c r="D70" s="599"/>
      <c r="E70" s="599"/>
      <c r="F70" s="599"/>
      <c r="G70" s="599"/>
      <c r="H70" s="599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</row>
    <row r="72" spans="2:25" ht="16.5" customHeight="1">
      <c r="B72" s="293" t="s">
        <v>214</v>
      </c>
      <c r="N72" s="631"/>
      <c r="O72" s="631"/>
      <c r="P72" s="631"/>
      <c r="Q72" s="631"/>
      <c r="R72" s="631"/>
      <c r="S72" s="631"/>
      <c r="T72" s="631"/>
      <c r="U72" s="631"/>
      <c r="V72" s="631"/>
      <c r="W72" s="631"/>
      <c r="X72" s="631"/>
      <c r="Y72" s="631"/>
    </row>
    <row r="73" spans="10:21" ht="16.5" customHeight="1">
      <c r="J73" s="603">
        <v>27</v>
      </c>
      <c r="K73" s="603">
        <v>8</v>
      </c>
      <c r="L73" s="603">
        <v>2</v>
      </c>
      <c r="M73" s="603"/>
      <c r="N73" s="603"/>
      <c r="O73" s="603">
        <v>39</v>
      </c>
      <c r="P73" s="603"/>
      <c r="Q73" s="603"/>
      <c r="R73" s="603">
        <v>5</v>
      </c>
      <c r="S73" s="603">
        <v>57</v>
      </c>
      <c r="T73" s="603">
        <v>52</v>
      </c>
      <c r="U73" s="603">
        <f>SUM(J73:T73)</f>
        <v>190</v>
      </c>
    </row>
    <row r="74" spans="2:23" ht="16.5" customHeight="1" thickBot="1">
      <c r="B74" s="293" t="s">
        <v>244</v>
      </c>
      <c r="J74" s="603">
        <f>'DIV EQUP'!D8</f>
        <v>27</v>
      </c>
      <c r="K74" s="603">
        <f>'DIV EQUP'!F8</f>
        <v>8</v>
      </c>
      <c r="L74" s="603">
        <f>'DIV EQUP'!G8</f>
        <v>2</v>
      </c>
      <c r="M74" s="603"/>
      <c r="N74" s="603"/>
      <c r="O74" s="603">
        <f>'DIV EQUP'!O8</f>
        <v>39</v>
      </c>
      <c r="P74" s="603"/>
      <c r="Q74" s="603"/>
      <c r="R74" s="603">
        <f>'DIV EQUP'!R8</f>
        <v>5</v>
      </c>
      <c r="S74" s="603">
        <f>'DIV EQUP'!S8</f>
        <v>57</v>
      </c>
      <c r="T74" s="603">
        <f>'DIV EQUP'!T8</f>
        <v>51.6</v>
      </c>
      <c r="U74" s="603">
        <f>SUM(J74:T74)</f>
        <v>189.6</v>
      </c>
      <c r="V74" s="292">
        <f>'DIV EQUP'!P8</f>
        <v>0</v>
      </c>
      <c r="W74" s="292">
        <f>'DIV EQUP'!Q8</f>
        <v>0</v>
      </c>
    </row>
    <row r="75" spans="3:21" ht="16.5" customHeight="1" thickBot="1">
      <c r="C75" s="632"/>
      <c r="D75" s="633"/>
      <c r="E75" s="1250" t="s">
        <v>3</v>
      </c>
      <c r="F75" s="1250"/>
      <c r="G75" s="1250"/>
      <c r="H75" s="1250"/>
      <c r="I75" s="297"/>
      <c r="J75" s="1210" t="s">
        <v>14</v>
      </c>
      <c r="K75" s="1211"/>
      <c r="L75" s="1211"/>
      <c r="M75" s="1211"/>
      <c r="N75" s="1211"/>
      <c r="O75" s="1211"/>
      <c r="P75" s="1211"/>
      <c r="Q75" s="1211"/>
      <c r="R75" s="1211"/>
      <c r="S75" s="1211"/>
      <c r="T75" s="1211"/>
      <c r="U75" s="1193"/>
    </row>
    <row r="76" spans="2:27" ht="16.5" customHeight="1" thickBot="1">
      <c r="B76" s="293"/>
      <c r="C76" s="811" t="s">
        <v>4</v>
      </c>
      <c r="D76" s="812"/>
      <c r="E76" s="634" t="s">
        <v>5</v>
      </c>
      <c r="F76" s="635" t="s">
        <v>6</v>
      </c>
      <c r="G76" s="635" t="s">
        <v>7</v>
      </c>
      <c r="H76" s="636" t="s">
        <v>8</v>
      </c>
      <c r="I76" s="303" t="s">
        <v>125</v>
      </c>
      <c r="J76" s="304" t="s">
        <v>126</v>
      </c>
      <c r="K76" s="305">
        <v>20</v>
      </c>
      <c r="L76" s="305">
        <v>23</v>
      </c>
      <c r="M76" s="305"/>
      <c r="N76" s="305"/>
      <c r="O76" s="305" t="s">
        <v>140</v>
      </c>
      <c r="P76" s="305"/>
      <c r="Q76" s="305"/>
      <c r="R76" s="305" t="s">
        <v>143</v>
      </c>
      <c r="S76" s="305" t="s">
        <v>144</v>
      </c>
      <c r="T76" s="305" t="s">
        <v>150</v>
      </c>
      <c r="U76" s="782" t="s">
        <v>16</v>
      </c>
      <c r="V76" s="289"/>
      <c r="W76" s="336"/>
      <c r="X76" s="347"/>
      <c r="Y76" s="347"/>
      <c r="AA76" s="289"/>
    </row>
    <row r="77" spans="3:27" ht="16.5" customHeight="1">
      <c r="C77" s="804" t="s">
        <v>218</v>
      </c>
      <c r="D77" s="374"/>
      <c r="E77" s="683">
        <v>15</v>
      </c>
      <c r="F77" s="373">
        <v>7</v>
      </c>
      <c r="G77" s="373">
        <v>21</v>
      </c>
      <c r="H77" s="737">
        <v>0</v>
      </c>
      <c r="I77" s="311"/>
      <c r="J77" s="312">
        <v>15</v>
      </c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3">
        <f>SUM(J77:T77)</f>
        <v>15</v>
      </c>
      <c r="V77" s="289"/>
      <c r="W77" s="336"/>
      <c r="X77" s="387"/>
      <c r="Y77" s="327"/>
      <c r="AA77" s="289"/>
    </row>
    <row r="78" spans="3:27" ht="16.5" customHeight="1">
      <c r="C78" s="692" t="s">
        <v>149</v>
      </c>
      <c r="D78" s="354"/>
      <c r="E78" s="691">
        <v>3</v>
      </c>
      <c r="F78" s="309">
        <v>3</v>
      </c>
      <c r="G78" s="309">
        <v>3</v>
      </c>
      <c r="H78" s="738">
        <v>0</v>
      </c>
      <c r="I78" s="315"/>
      <c r="J78" s="315">
        <v>3</v>
      </c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6">
        <f>SUM(J78:T78)</f>
        <v>3</v>
      </c>
      <c r="V78" s="289"/>
      <c r="W78" s="336"/>
      <c r="X78" s="387"/>
      <c r="Y78" s="344"/>
      <c r="AA78" s="289"/>
    </row>
    <row r="79" spans="3:27" ht="16.5" customHeight="1">
      <c r="C79" s="692" t="s">
        <v>127</v>
      </c>
      <c r="D79" s="354"/>
      <c r="E79" s="691">
        <v>0</v>
      </c>
      <c r="F79" s="309">
        <v>0</v>
      </c>
      <c r="G79" s="309">
        <v>2</v>
      </c>
      <c r="H79" s="738">
        <v>0</v>
      </c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 t="s">
        <v>47</v>
      </c>
      <c r="T79" s="315"/>
      <c r="U79" s="316">
        <f>SUM(J79:T79)</f>
        <v>0</v>
      </c>
      <c r="V79" s="289"/>
      <c r="W79" s="336"/>
      <c r="X79" s="387"/>
      <c r="Y79" s="344"/>
      <c r="AA79" s="289"/>
    </row>
    <row r="80" spans="3:27" ht="16.5" customHeight="1">
      <c r="C80" s="692" t="s">
        <v>219</v>
      </c>
      <c r="D80" s="354"/>
      <c r="E80" s="691">
        <v>41</v>
      </c>
      <c r="F80" s="309">
        <v>18</v>
      </c>
      <c r="G80" s="309">
        <v>37</v>
      </c>
      <c r="H80" s="738">
        <v>0</v>
      </c>
      <c r="I80" s="315"/>
      <c r="J80" s="315"/>
      <c r="K80" s="315">
        <v>4</v>
      </c>
      <c r="L80" s="315"/>
      <c r="M80" s="315"/>
      <c r="N80" s="315"/>
      <c r="O80" s="315">
        <v>3</v>
      </c>
      <c r="P80" s="315"/>
      <c r="Q80" s="315"/>
      <c r="R80" s="315"/>
      <c r="S80" s="315">
        <v>34</v>
      </c>
      <c r="T80" s="315"/>
      <c r="U80" s="316">
        <f>SUM(J80:T80)</f>
        <v>41</v>
      </c>
      <c r="V80" s="289"/>
      <c r="W80" s="336"/>
      <c r="X80" s="387"/>
      <c r="Y80" s="344"/>
      <c r="AA80" s="289"/>
    </row>
    <row r="81" spans="3:27" ht="16.5" customHeight="1" hidden="1">
      <c r="C81" s="981">
        <v>45</v>
      </c>
      <c r="D81" s="1115" t="s">
        <v>297</v>
      </c>
      <c r="E81" s="1116"/>
      <c r="F81" s="1117"/>
      <c r="G81" s="1117"/>
      <c r="H81" s="1118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6"/>
      <c r="V81" s="289"/>
      <c r="W81" s="336"/>
      <c r="X81" s="387"/>
      <c r="Y81" s="344"/>
      <c r="AA81" s="289"/>
    </row>
    <row r="82" spans="3:27" ht="16.5" customHeight="1">
      <c r="C82" s="692" t="s">
        <v>161</v>
      </c>
      <c r="D82" s="354"/>
      <c r="E82" s="691">
        <v>17</v>
      </c>
      <c r="F82" s="309">
        <v>4</v>
      </c>
      <c r="G82" s="309">
        <v>15</v>
      </c>
      <c r="H82" s="738">
        <v>0</v>
      </c>
      <c r="I82" s="315"/>
      <c r="J82" s="315"/>
      <c r="K82" s="315">
        <v>1</v>
      </c>
      <c r="L82" s="315"/>
      <c r="M82" s="315"/>
      <c r="N82" s="315"/>
      <c r="O82" s="315">
        <v>4</v>
      </c>
      <c r="P82" s="315"/>
      <c r="Q82" s="315"/>
      <c r="R82" s="315"/>
      <c r="S82" s="315">
        <v>11</v>
      </c>
      <c r="T82" s="315">
        <v>1</v>
      </c>
      <c r="U82" s="316">
        <f aca="true" t="shared" si="6" ref="U82:U100">SUM(J82:T82)</f>
        <v>17</v>
      </c>
      <c r="V82" s="289"/>
      <c r="W82" s="336"/>
      <c r="X82" s="387"/>
      <c r="Y82" s="344"/>
      <c r="AA82" s="289"/>
    </row>
    <row r="83" spans="3:27" ht="16.5" customHeight="1">
      <c r="C83" s="692" t="s">
        <v>282</v>
      </c>
      <c r="D83" s="354"/>
      <c r="E83" s="691">
        <v>4</v>
      </c>
      <c r="F83" s="309">
        <v>4</v>
      </c>
      <c r="G83" s="309">
        <v>14</v>
      </c>
      <c r="H83" s="738">
        <v>0</v>
      </c>
      <c r="I83" s="315"/>
      <c r="J83" s="315"/>
      <c r="K83" s="315"/>
      <c r="L83" s="315"/>
      <c r="M83" s="315"/>
      <c r="N83" s="315"/>
      <c r="O83" s="315"/>
      <c r="P83" s="315"/>
      <c r="Q83" s="315"/>
      <c r="R83" s="315">
        <v>4</v>
      </c>
      <c r="S83" s="315"/>
      <c r="T83" s="315"/>
      <c r="U83" s="316">
        <f t="shared" si="6"/>
        <v>4</v>
      </c>
      <c r="V83" s="289"/>
      <c r="W83" s="336"/>
      <c r="X83" s="387"/>
      <c r="Y83" s="344"/>
      <c r="AA83" s="289"/>
    </row>
    <row r="84" spans="3:27" ht="16.5" customHeight="1">
      <c r="C84" s="692">
        <v>65</v>
      </c>
      <c r="D84" s="354"/>
      <c r="E84" s="691">
        <v>7</v>
      </c>
      <c r="F84" s="309">
        <v>3</v>
      </c>
      <c r="G84" s="309">
        <v>5</v>
      </c>
      <c r="H84" s="738">
        <v>0</v>
      </c>
      <c r="I84" s="315"/>
      <c r="J84" s="315"/>
      <c r="K84" s="315"/>
      <c r="L84" s="315">
        <v>1</v>
      </c>
      <c r="M84" s="315"/>
      <c r="N84" s="315"/>
      <c r="O84" s="315" t="s">
        <v>47</v>
      </c>
      <c r="P84" s="315"/>
      <c r="Q84" s="315"/>
      <c r="R84" s="315"/>
      <c r="S84" s="315"/>
      <c r="T84" s="315">
        <v>6</v>
      </c>
      <c r="U84" s="316">
        <f t="shared" si="6"/>
        <v>7</v>
      </c>
      <c r="V84" s="289"/>
      <c r="W84" s="336"/>
      <c r="X84" s="387"/>
      <c r="Y84" s="344"/>
      <c r="AA84" s="289"/>
    </row>
    <row r="85" spans="3:27" ht="16.5" customHeight="1">
      <c r="C85" s="692">
        <v>66</v>
      </c>
      <c r="D85" s="354"/>
      <c r="E85" s="691">
        <v>37</v>
      </c>
      <c r="F85" s="309">
        <v>12</v>
      </c>
      <c r="G85" s="309">
        <v>22</v>
      </c>
      <c r="H85" s="738">
        <v>0</v>
      </c>
      <c r="I85" s="315"/>
      <c r="J85" s="315">
        <v>4</v>
      </c>
      <c r="K85" s="315">
        <v>2</v>
      </c>
      <c r="L85" s="315"/>
      <c r="M85" s="315"/>
      <c r="N85" s="315"/>
      <c r="O85" s="315">
        <v>17</v>
      </c>
      <c r="P85" s="315"/>
      <c r="Q85" s="315"/>
      <c r="R85" s="315"/>
      <c r="S85" s="315">
        <v>2</v>
      </c>
      <c r="T85" s="315">
        <v>12</v>
      </c>
      <c r="U85" s="316">
        <f t="shared" si="6"/>
        <v>37</v>
      </c>
      <c r="V85" s="289"/>
      <c r="W85" s="336"/>
      <c r="X85" s="387"/>
      <c r="Y85" s="344"/>
      <c r="AA85" s="289"/>
    </row>
    <row r="86" spans="3:27" ht="16.5" customHeight="1">
      <c r="C86" s="692">
        <v>102</v>
      </c>
      <c r="D86" s="354"/>
      <c r="E86" s="691">
        <v>3</v>
      </c>
      <c r="F86" s="309">
        <v>2</v>
      </c>
      <c r="G86" s="309">
        <v>3</v>
      </c>
      <c r="H86" s="738">
        <v>0</v>
      </c>
      <c r="I86" s="315"/>
      <c r="J86" s="315"/>
      <c r="K86" s="315"/>
      <c r="L86" s="315"/>
      <c r="M86" s="315"/>
      <c r="N86" s="315"/>
      <c r="O86" s="315">
        <v>3</v>
      </c>
      <c r="P86" s="315"/>
      <c r="Q86" s="315"/>
      <c r="R86" s="315"/>
      <c r="S86" s="315"/>
      <c r="T86" s="315"/>
      <c r="U86" s="316">
        <f t="shared" si="6"/>
        <v>3</v>
      </c>
      <c r="V86" s="289"/>
      <c r="W86" s="336"/>
      <c r="X86" s="387"/>
      <c r="Y86" s="344"/>
      <c r="AA86" s="289"/>
    </row>
    <row r="87" spans="3:27" ht="16.5" customHeight="1">
      <c r="C87" s="692">
        <v>105</v>
      </c>
      <c r="D87" s="354"/>
      <c r="E87" s="691">
        <v>6</v>
      </c>
      <c r="F87" s="309">
        <v>3</v>
      </c>
      <c r="G87" s="309">
        <v>5</v>
      </c>
      <c r="H87" s="738">
        <v>0</v>
      </c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>
        <v>6</v>
      </c>
      <c r="U87" s="316">
        <f t="shared" si="6"/>
        <v>6</v>
      </c>
      <c r="V87" s="289"/>
      <c r="W87" s="336"/>
      <c r="X87" s="387"/>
      <c r="Y87" s="344"/>
      <c r="AA87" s="289"/>
    </row>
    <row r="88" spans="3:27" ht="16.5" customHeight="1">
      <c r="C88" s="692">
        <v>200</v>
      </c>
      <c r="D88" s="354"/>
      <c r="E88" s="691">
        <v>16</v>
      </c>
      <c r="F88" s="309">
        <v>9</v>
      </c>
      <c r="G88" s="309">
        <v>19</v>
      </c>
      <c r="H88" s="738">
        <v>0</v>
      </c>
      <c r="I88" s="315"/>
      <c r="J88" s="315"/>
      <c r="K88" s="315">
        <v>1</v>
      </c>
      <c r="L88" s="315">
        <v>1</v>
      </c>
      <c r="M88" s="315"/>
      <c r="N88" s="315"/>
      <c r="O88" s="315"/>
      <c r="P88" s="315"/>
      <c r="Q88" s="315"/>
      <c r="R88" s="315"/>
      <c r="S88" s="315"/>
      <c r="T88" s="315">
        <v>14</v>
      </c>
      <c r="U88" s="316">
        <f t="shared" si="6"/>
        <v>16</v>
      </c>
      <c r="V88" s="289"/>
      <c r="W88" s="336"/>
      <c r="X88" s="387"/>
      <c r="Y88" s="344"/>
      <c r="AA88" s="289"/>
    </row>
    <row r="89" spans="3:27" ht="16.5" customHeight="1" hidden="1">
      <c r="C89" s="692" t="s">
        <v>166</v>
      </c>
      <c r="D89" s="354"/>
      <c r="E89" s="691">
        <v>0</v>
      </c>
      <c r="F89" s="309">
        <v>0</v>
      </c>
      <c r="G89" s="309">
        <v>0</v>
      </c>
      <c r="H89" s="738">
        <v>0</v>
      </c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6">
        <f t="shared" si="6"/>
        <v>0</v>
      </c>
      <c r="V89" s="289"/>
      <c r="W89" s="336"/>
      <c r="X89" s="387"/>
      <c r="Y89" s="344"/>
      <c r="AA89" s="289"/>
    </row>
    <row r="90" spans="3:27" ht="16.5" customHeight="1">
      <c r="C90" s="692">
        <v>611</v>
      </c>
      <c r="D90" s="354"/>
      <c r="E90" s="691">
        <v>5</v>
      </c>
      <c r="F90" s="309">
        <v>5</v>
      </c>
      <c r="G90" s="309">
        <v>5</v>
      </c>
      <c r="H90" s="738">
        <v>0</v>
      </c>
      <c r="I90" s="315"/>
      <c r="J90" s="315"/>
      <c r="K90" s="315"/>
      <c r="L90" s="315"/>
      <c r="M90" s="315"/>
      <c r="N90" s="315"/>
      <c r="O90" s="315"/>
      <c r="P90" s="315"/>
      <c r="Q90" s="315"/>
      <c r="R90" s="315">
        <v>1</v>
      </c>
      <c r="S90" s="315"/>
      <c r="T90" s="315">
        <v>4</v>
      </c>
      <c r="U90" s="316">
        <f t="shared" si="6"/>
        <v>5</v>
      </c>
      <c r="V90" s="289"/>
      <c r="W90" s="336"/>
      <c r="X90" s="387"/>
      <c r="Y90" s="344"/>
      <c r="AA90" s="289"/>
    </row>
    <row r="91" spans="3:27" ht="16.5" customHeight="1">
      <c r="C91" s="692">
        <v>612</v>
      </c>
      <c r="D91" s="354"/>
      <c r="E91" s="691">
        <v>5</v>
      </c>
      <c r="F91" s="309">
        <v>5</v>
      </c>
      <c r="G91" s="309">
        <v>8</v>
      </c>
      <c r="H91" s="738">
        <v>0</v>
      </c>
      <c r="I91" s="315"/>
      <c r="J91" s="315"/>
      <c r="K91" s="315"/>
      <c r="L91" s="315"/>
      <c r="M91" s="315"/>
      <c r="N91" s="315"/>
      <c r="O91" s="315">
        <v>5</v>
      </c>
      <c r="P91" s="315"/>
      <c r="Q91" s="315"/>
      <c r="R91" s="315"/>
      <c r="S91" s="315"/>
      <c r="T91" s="315"/>
      <c r="U91" s="316">
        <f t="shared" si="6"/>
        <v>5</v>
      </c>
      <c r="V91" s="289"/>
      <c r="W91" s="336"/>
      <c r="X91" s="387"/>
      <c r="Y91" s="344"/>
      <c r="AA91" s="289"/>
    </row>
    <row r="92" spans="3:27" ht="16.5" customHeight="1" thickBot="1">
      <c r="C92" s="320"/>
      <c r="D92" s="360"/>
      <c r="E92" s="710"/>
      <c r="F92" s="359"/>
      <c r="G92" s="359"/>
      <c r="H92" s="739"/>
      <c r="I92" s="31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766"/>
      <c r="U92" s="326">
        <f t="shared" si="6"/>
        <v>0</v>
      </c>
      <c r="V92" s="289"/>
      <c r="W92" s="291"/>
      <c r="X92" s="293"/>
      <c r="Y92" s="289"/>
      <c r="AA92" s="289"/>
    </row>
    <row r="93" spans="3:27" ht="16.5" customHeight="1" hidden="1">
      <c r="C93" s="638"/>
      <c r="D93" s="639"/>
      <c r="E93" s="643"/>
      <c r="F93" s="644"/>
      <c r="G93" s="644"/>
      <c r="H93" s="645"/>
      <c r="I93" s="315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1059">
        <f t="shared" si="6"/>
        <v>0</v>
      </c>
      <c r="V93" s="289"/>
      <c r="W93" s="291"/>
      <c r="X93" s="293"/>
      <c r="Y93" s="289"/>
      <c r="AA93" s="289"/>
    </row>
    <row r="94" spans="3:27" ht="16.5" customHeight="1" hidden="1">
      <c r="C94" s="638"/>
      <c r="D94" s="639"/>
      <c r="E94" s="646"/>
      <c r="F94" s="640"/>
      <c r="G94" s="640"/>
      <c r="H94" s="647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6">
        <f t="shared" si="6"/>
        <v>0</v>
      </c>
      <c r="V94" s="289"/>
      <c r="W94" s="291"/>
      <c r="X94" s="293"/>
      <c r="Y94" s="289"/>
      <c r="AA94" s="289"/>
    </row>
    <row r="95" spans="3:27" ht="16.5" customHeight="1" hidden="1">
      <c r="C95" s="638"/>
      <c r="D95" s="639"/>
      <c r="E95" s="646"/>
      <c r="F95" s="640"/>
      <c r="G95" s="640"/>
      <c r="H95" s="647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6">
        <f t="shared" si="6"/>
        <v>0</v>
      </c>
      <c r="V95" s="289"/>
      <c r="W95" s="291"/>
      <c r="X95" s="293"/>
      <c r="Y95" s="289"/>
      <c r="AA95" s="289"/>
    </row>
    <row r="96" spans="3:27" ht="16.5" customHeight="1" hidden="1">
      <c r="C96" s="638"/>
      <c r="D96" s="639"/>
      <c r="E96" s="646"/>
      <c r="F96" s="640"/>
      <c r="G96" s="294"/>
      <c r="H96" s="647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6">
        <f t="shared" si="6"/>
        <v>0</v>
      </c>
      <c r="V96" s="289"/>
      <c r="W96" s="291"/>
      <c r="X96" s="293"/>
      <c r="Y96" s="289"/>
      <c r="AA96" s="289"/>
    </row>
    <row r="97" spans="3:27" ht="16.5" customHeight="1" hidden="1">
      <c r="C97" s="638"/>
      <c r="D97" s="639"/>
      <c r="E97" s="646"/>
      <c r="F97" s="640"/>
      <c r="G97" s="640"/>
      <c r="H97" s="647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6">
        <f t="shared" si="6"/>
        <v>0</v>
      </c>
      <c r="V97" s="289"/>
      <c r="W97" s="291"/>
      <c r="X97" s="293"/>
      <c r="Y97" s="289"/>
      <c r="AA97" s="289"/>
    </row>
    <row r="98" spans="3:27" ht="16.5" customHeight="1" hidden="1" thickBot="1">
      <c r="C98" s="641"/>
      <c r="D98" s="642"/>
      <c r="E98" s="648"/>
      <c r="F98" s="649"/>
      <c r="G98" s="649"/>
      <c r="H98" s="650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6">
        <f t="shared" si="6"/>
        <v>0</v>
      </c>
      <c r="V98" s="289"/>
      <c r="W98" s="291"/>
      <c r="X98" s="293"/>
      <c r="Y98" s="289"/>
      <c r="AA98" s="289"/>
    </row>
    <row r="99" spans="3:27" ht="16.5" customHeight="1" hidden="1">
      <c r="C99" s="651"/>
      <c r="D99" s="652"/>
      <c r="E99" s="653"/>
      <c r="F99" s="596"/>
      <c r="G99" s="596"/>
      <c r="H99" s="637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6">
        <f t="shared" si="6"/>
        <v>0</v>
      </c>
      <c r="V99" s="289"/>
      <c r="W99" s="291"/>
      <c r="X99" s="293"/>
      <c r="Y99" s="289"/>
      <c r="AA99" s="289"/>
    </row>
    <row r="100" spans="3:27" ht="16.5" customHeight="1" hidden="1" thickBot="1">
      <c r="C100" s="651"/>
      <c r="D100" s="652"/>
      <c r="E100" s="654"/>
      <c r="F100" s="655"/>
      <c r="G100" s="655"/>
      <c r="H100" s="63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26">
        <f t="shared" si="6"/>
        <v>0</v>
      </c>
      <c r="V100" s="289"/>
      <c r="W100" s="291"/>
      <c r="X100" s="293"/>
      <c r="Y100" s="289"/>
      <c r="AA100" s="289"/>
    </row>
    <row r="101" spans="2:27" ht="16.5" customHeight="1">
      <c r="B101" s="293" t="s">
        <v>9</v>
      </c>
      <c r="C101" s="651"/>
      <c r="D101" s="652"/>
      <c r="E101" s="329">
        <f>SUM(E77:E100)+SUM(E112:E113)</f>
        <v>159</v>
      </c>
      <c r="F101" s="330">
        <f>SUM(F77:F100)+SUM(F112:F113)</f>
        <v>75</v>
      </c>
      <c r="G101" s="330">
        <f>SUM(G77:G100)+SUM(G112:G113)</f>
        <v>159</v>
      </c>
      <c r="H101" s="331">
        <f>SUM(H77:H100)+SUM(H112:H113)</f>
        <v>0</v>
      </c>
      <c r="I101" s="297"/>
      <c r="J101" s="656">
        <f>SUM(J77:J100)</f>
        <v>22</v>
      </c>
      <c r="K101" s="656">
        <f>SUM(K77:K100)</f>
        <v>8</v>
      </c>
      <c r="L101" s="656">
        <f>SUM(L77:L100)</f>
        <v>2</v>
      </c>
      <c r="M101" s="656"/>
      <c r="N101" s="656"/>
      <c r="O101" s="656">
        <f aca="true" t="shared" si="7" ref="O101:T101">SUM(O77:O100)</f>
        <v>32</v>
      </c>
      <c r="P101" s="656"/>
      <c r="Q101" s="656"/>
      <c r="R101" s="656">
        <f t="shared" si="7"/>
        <v>5</v>
      </c>
      <c r="S101" s="656">
        <f t="shared" si="7"/>
        <v>47</v>
      </c>
      <c r="T101" s="656">
        <f t="shared" si="7"/>
        <v>43</v>
      </c>
      <c r="U101" s="316">
        <f>SUM(J101:T101)</f>
        <v>159</v>
      </c>
      <c r="V101" s="289"/>
      <c r="W101" s="291"/>
      <c r="X101" s="293">
        <f>E101-U101</f>
        <v>0</v>
      </c>
      <c r="Y101" s="289"/>
      <c r="AA101" s="289"/>
    </row>
    <row r="102" spans="2:27" ht="16.5" customHeight="1">
      <c r="B102" s="293" t="s">
        <v>10</v>
      </c>
      <c r="C102" s="651"/>
      <c r="D102" s="652"/>
      <c r="E102" s="335">
        <f>+E103-E101</f>
        <v>31.80000000000001</v>
      </c>
      <c r="F102" s="336">
        <f>+F103-F101</f>
        <v>115.80000000000001</v>
      </c>
      <c r="G102" s="336">
        <f>+G103-G101</f>
        <v>31.80000000000001</v>
      </c>
      <c r="H102" s="337"/>
      <c r="I102" s="338"/>
      <c r="J102" s="774">
        <f>ROUNDUP(0.2*J101,0)</f>
        <v>5</v>
      </c>
      <c r="K102" s="774"/>
      <c r="L102" s="774"/>
      <c r="M102" s="774"/>
      <c r="N102" s="774"/>
      <c r="O102" s="774">
        <f>ROUNDUP(0.2*O101,0)</f>
        <v>7</v>
      </c>
      <c r="P102" s="774"/>
      <c r="Q102" s="774"/>
      <c r="R102" s="774"/>
      <c r="S102" s="774">
        <f>ROUNDUP(0.2*S101,0)</f>
        <v>10</v>
      </c>
      <c r="T102" s="774">
        <f>(0.2*T101)</f>
        <v>8.6</v>
      </c>
      <c r="U102" s="658">
        <f>SUM(J102:T102)</f>
        <v>30.6</v>
      </c>
      <c r="V102" s="289"/>
      <c r="W102" s="291"/>
      <c r="X102" s="1161">
        <f>E102-U102</f>
        <v>1.20000000000001</v>
      </c>
      <c r="Y102" s="289"/>
      <c r="AA102" s="289"/>
    </row>
    <row r="103" spans="2:27" ht="16.5" customHeight="1" thickBot="1">
      <c r="B103" s="293" t="s">
        <v>11</v>
      </c>
      <c r="C103" s="327"/>
      <c r="D103" s="328"/>
      <c r="E103" s="339">
        <f>MAX(E101:G101)*0.2+MAX(E101:G101)</f>
        <v>190.8</v>
      </c>
      <c r="F103" s="340">
        <f>MAX(E101:H101)*0.2+MAX(E101:G101)</f>
        <v>190.8</v>
      </c>
      <c r="G103" s="340">
        <f>MAX(E101:H101)*0.2+MAX(E101:G101)</f>
        <v>190.8</v>
      </c>
      <c r="H103" s="341"/>
      <c r="I103" s="342"/>
      <c r="J103" s="659">
        <f>SUM(J101:J102)</f>
        <v>27</v>
      </c>
      <c r="K103" s="659">
        <f aca="true" t="shared" si="8" ref="K103:T103">SUM(K101:K102)</f>
        <v>8</v>
      </c>
      <c r="L103" s="659">
        <f t="shared" si="8"/>
        <v>2</v>
      </c>
      <c r="M103" s="659"/>
      <c r="N103" s="659"/>
      <c r="O103" s="659">
        <f t="shared" si="8"/>
        <v>39</v>
      </c>
      <c r="P103" s="659"/>
      <c r="Q103" s="659"/>
      <c r="R103" s="659">
        <f t="shared" si="8"/>
        <v>5</v>
      </c>
      <c r="S103" s="659">
        <f t="shared" si="8"/>
        <v>57</v>
      </c>
      <c r="T103" s="659">
        <f t="shared" si="8"/>
        <v>51.6</v>
      </c>
      <c r="U103" s="661">
        <f>SUM(J103:T103)</f>
        <v>189.6</v>
      </c>
      <c r="V103" s="1114"/>
      <c r="W103" s="291"/>
      <c r="X103" s="293"/>
      <c r="Y103" s="289"/>
      <c r="AA103" s="289"/>
    </row>
    <row r="104" spans="2:27" ht="16.5" customHeight="1">
      <c r="B104" s="293" t="s">
        <v>26</v>
      </c>
      <c r="C104" s="344"/>
      <c r="D104" s="336"/>
      <c r="E104" s="336"/>
      <c r="F104" s="336"/>
      <c r="G104" s="336"/>
      <c r="H104" s="336"/>
      <c r="I104" s="338"/>
      <c r="J104" s="384">
        <f>+J102/J101</f>
        <v>0.22727272727272727</v>
      </c>
      <c r="K104" s="384">
        <f>+K102/K101</f>
        <v>0</v>
      </c>
      <c r="L104" s="384">
        <v>0</v>
      </c>
      <c r="M104" s="384"/>
      <c r="N104" s="384"/>
      <c r="O104" s="384">
        <f>+O102/O101</f>
        <v>0.21875</v>
      </c>
      <c r="P104" s="384"/>
      <c r="Q104" s="384"/>
      <c r="R104" s="384">
        <f>+R102/R101</f>
        <v>0</v>
      </c>
      <c r="S104" s="384">
        <f>+S102/S101</f>
        <v>0.2127659574468085</v>
      </c>
      <c r="T104" s="384">
        <f>+T102/T101</f>
        <v>0.19999999999999998</v>
      </c>
      <c r="U104" s="346">
        <f>U102/U101</f>
        <v>0.19245283018867926</v>
      </c>
      <c r="V104" s="289"/>
      <c r="W104" s="291"/>
      <c r="X104" s="293">
        <f>G104-V104</f>
        <v>0</v>
      </c>
      <c r="Y104" s="289"/>
      <c r="AA104" s="289"/>
    </row>
    <row r="105" spans="3:9" ht="16.5" customHeight="1">
      <c r="C105" s="344"/>
      <c r="D105" s="336"/>
      <c r="E105" s="336"/>
      <c r="F105" s="336"/>
      <c r="G105" s="336"/>
      <c r="H105" s="336"/>
      <c r="I105" s="338"/>
    </row>
    <row r="106" spans="2:9" ht="16.5" customHeight="1">
      <c r="B106" s="293"/>
      <c r="C106" s="344"/>
      <c r="D106" s="336"/>
      <c r="E106" s="336"/>
      <c r="F106" s="336"/>
      <c r="G106" s="336"/>
      <c r="H106" s="336"/>
      <c r="I106" s="338"/>
    </row>
    <row r="107" spans="2:9" ht="16.5" customHeight="1" thickBot="1">
      <c r="B107" s="293" t="s">
        <v>247</v>
      </c>
      <c r="C107" s="344"/>
      <c r="D107" s="336"/>
      <c r="E107" s="336"/>
      <c r="F107" s="336"/>
      <c r="G107" s="336"/>
      <c r="H107" s="336"/>
      <c r="I107" s="338"/>
    </row>
    <row r="108" spans="2:25" ht="16.5" customHeight="1" thickBot="1">
      <c r="B108" s="1213" t="s">
        <v>303</v>
      </c>
      <c r="C108" s="1214"/>
      <c r="D108" s="1214"/>
      <c r="E108" s="1214"/>
      <c r="F108" s="1214"/>
      <c r="G108" s="1214"/>
      <c r="H108" s="1214"/>
      <c r="I108" s="1214"/>
      <c r="J108" s="1214"/>
      <c r="K108" s="1214"/>
      <c r="L108" s="1214"/>
      <c r="M108" s="1214"/>
      <c r="N108" s="1214"/>
      <c r="O108" s="1214"/>
      <c r="P108" s="1214"/>
      <c r="Q108" s="1214"/>
      <c r="R108" s="1214"/>
      <c r="S108" s="1214"/>
      <c r="T108" s="1214"/>
      <c r="U108" s="1215"/>
      <c r="V108" s="293"/>
      <c r="W108" s="293"/>
      <c r="X108" s="293"/>
      <c r="Y108" s="293"/>
    </row>
    <row r="109" spans="2:25" ht="16.5" customHeight="1" hidden="1" thickBot="1">
      <c r="B109" s="388"/>
      <c r="C109" s="388"/>
      <c r="D109" s="388"/>
      <c r="E109" s="388"/>
      <c r="F109" s="388"/>
      <c r="G109" s="388"/>
      <c r="H109" s="388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2:25" ht="16.5" customHeight="1" hidden="1" thickBot="1">
      <c r="B110" s="347"/>
      <c r="C110" s="295"/>
      <c r="D110" s="296"/>
      <c r="E110" s="1227" t="s">
        <v>3</v>
      </c>
      <c r="F110" s="1228"/>
      <c r="G110" s="1228"/>
      <c r="H110" s="1229"/>
      <c r="I110" s="297"/>
      <c r="J110" s="1208" t="s">
        <v>14</v>
      </c>
      <c r="K110" s="1208"/>
      <c r="L110" s="1208"/>
      <c r="M110" s="1208"/>
      <c r="N110" s="1208"/>
      <c r="O110" s="1208"/>
      <c r="P110" s="1208"/>
      <c r="Q110" s="1208"/>
      <c r="R110" s="1208"/>
      <c r="S110" s="1208"/>
      <c r="T110" s="1208"/>
      <c r="U110" s="1208"/>
      <c r="V110" s="1208"/>
      <c r="W110" s="1208"/>
      <c r="X110" s="1208"/>
      <c r="Y110" s="1208"/>
    </row>
    <row r="111" spans="2:25" ht="16.5" customHeight="1" hidden="1" thickBot="1">
      <c r="B111" s="293"/>
      <c r="C111" s="298" t="s">
        <v>4</v>
      </c>
      <c r="D111" s="299"/>
      <c r="E111" s="348" t="s">
        <v>5</v>
      </c>
      <c r="F111" s="301" t="s">
        <v>6</v>
      </c>
      <c r="G111" s="301" t="s">
        <v>7</v>
      </c>
      <c r="H111" s="349" t="s">
        <v>8</v>
      </c>
      <c r="I111" s="375"/>
      <c r="J111" s="627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</row>
    <row r="112" spans="3:25" ht="16.5" customHeight="1" hidden="1">
      <c r="C112" s="351"/>
      <c r="D112" s="352">
        <v>0</v>
      </c>
      <c r="E112" s="353"/>
      <c r="F112" s="309">
        <v>0</v>
      </c>
      <c r="G112" s="309">
        <v>0</v>
      </c>
      <c r="H112" s="354">
        <v>0</v>
      </c>
      <c r="I112" s="311"/>
      <c r="J112" s="662"/>
      <c r="K112" s="663"/>
      <c r="L112" s="663"/>
      <c r="M112" s="663"/>
      <c r="N112" s="664"/>
      <c r="O112" s="664"/>
      <c r="P112" s="664"/>
      <c r="Q112" s="664"/>
      <c r="R112" s="664"/>
      <c r="S112" s="664"/>
      <c r="T112" s="664"/>
      <c r="U112" s="664"/>
      <c r="V112" s="664"/>
      <c r="W112" s="664"/>
      <c r="X112" s="664"/>
      <c r="Y112" s="664"/>
    </row>
    <row r="113" spans="3:25" ht="16.5" customHeight="1" hidden="1" thickBot="1">
      <c r="C113" s="356">
        <v>0</v>
      </c>
      <c r="D113" s="357">
        <v>0</v>
      </c>
      <c r="E113" s="358">
        <v>0</v>
      </c>
      <c r="F113" s="359">
        <v>0</v>
      </c>
      <c r="G113" s="359">
        <v>0</v>
      </c>
      <c r="H113" s="360">
        <v>0</v>
      </c>
      <c r="I113" s="325"/>
      <c r="J113" s="361"/>
      <c r="K113" s="362"/>
      <c r="L113" s="362"/>
      <c r="M113" s="362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  <c r="X113" s="363"/>
      <c r="Y113" s="363"/>
    </row>
    <row r="114" spans="3:25" ht="16.5" customHeight="1" hidden="1">
      <c r="C114" s="344"/>
      <c r="D114" s="336"/>
      <c r="E114" s="335"/>
      <c r="F114" s="336"/>
      <c r="G114" s="336"/>
      <c r="H114" s="336"/>
      <c r="I114" s="338"/>
      <c r="J114" s="366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</row>
    <row r="115" spans="2:25" ht="16.5" customHeight="1" hidden="1" thickBot="1">
      <c r="B115" s="367" t="s">
        <v>11</v>
      </c>
      <c r="C115" s="344"/>
      <c r="D115" s="336"/>
      <c r="E115" s="339">
        <f>SUM(E112:E114)</f>
        <v>0</v>
      </c>
      <c r="F115" s="340">
        <f>SUM(F112:F114)</f>
        <v>0</v>
      </c>
      <c r="G115" s="340">
        <f>SUM(G112:G114)</f>
        <v>0</v>
      </c>
      <c r="H115" s="340">
        <f>SUM(H112:H114)</f>
        <v>0</v>
      </c>
      <c r="I115" s="342"/>
      <c r="J115" s="369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</row>
    <row r="116" ht="16.5" customHeight="1" hidden="1"/>
    <row r="117" ht="16.5" customHeight="1" hidden="1">
      <c r="B117" s="289" t="s">
        <v>47</v>
      </c>
    </row>
    <row r="118" ht="16.5" customHeight="1" hidden="1">
      <c r="B118" s="289" t="s">
        <v>248</v>
      </c>
    </row>
    <row r="119" ht="16.5" customHeight="1" hidden="1">
      <c r="B119" s="289" t="s">
        <v>249</v>
      </c>
    </row>
    <row r="120" ht="16.5" customHeight="1" hidden="1">
      <c r="B120" s="289" t="s">
        <v>245</v>
      </c>
    </row>
    <row r="121" ht="16.5" customHeight="1" hidden="1">
      <c r="B121" s="289" t="s">
        <v>246</v>
      </c>
    </row>
    <row r="123" spans="2:25" ht="16.5" customHeight="1">
      <c r="B123" s="293" t="s">
        <v>0</v>
      </c>
      <c r="C123" s="598"/>
      <c r="D123" s="599"/>
      <c r="E123" s="599"/>
      <c r="F123" s="599"/>
      <c r="G123" s="599"/>
      <c r="H123" s="599"/>
      <c r="I123" s="600"/>
      <c r="J123" s="600"/>
      <c r="K123" s="600"/>
      <c r="L123" s="600"/>
      <c r="M123" s="600"/>
      <c r="N123" s="600"/>
      <c r="O123" s="600"/>
      <c r="P123" s="600"/>
      <c r="Q123" s="600"/>
      <c r="R123" s="600"/>
      <c r="S123" s="600"/>
      <c r="T123" s="600"/>
      <c r="U123" s="600"/>
      <c r="V123" s="600"/>
      <c r="W123" s="600"/>
      <c r="X123" s="600"/>
      <c r="Y123" s="600"/>
    </row>
    <row r="124" spans="2:25" ht="16.5" customHeight="1">
      <c r="B124" s="293" t="s">
        <v>1</v>
      </c>
      <c r="C124" s="598"/>
      <c r="D124" s="599"/>
      <c r="E124" s="599"/>
      <c r="F124" s="599"/>
      <c r="G124" s="599"/>
      <c r="H124" s="599"/>
      <c r="I124" s="600"/>
      <c r="J124" s="600"/>
      <c r="K124" s="600"/>
      <c r="L124" s="600"/>
      <c r="M124" s="600"/>
      <c r="N124" s="600"/>
      <c r="O124" s="600"/>
      <c r="P124" s="600"/>
      <c r="Q124" s="600"/>
      <c r="R124" s="600"/>
      <c r="S124" s="600"/>
      <c r="T124" s="600"/>
      <c r="U124" s="600"/>
      <c r="V124" s="600"/>
      <c r="W124" s="600"/>
      <c r="X124" s="600"/>
      <c r="Y124" s="600"/>
    </row>
    <row r="126" spans="2:25" ht="16.5" customHeight="1">
      <c r="B126" s="293" t="s">
        <v>216</v>
      </c>
      <c r="H126" s="603"/>
      <c r="I126" s="603"/>
      <c r="J126" s="603"/>
      <c r="K126" s="603"/>
      <c r="L126" s="603"/>
      <c r="M126" s="603"/>
      <c r="N126" s="668"/>
      <c r="O126" s="668"/>
      <c r="P126" s="668"/>
      <c r="Q126" s="668"/>
      <c r="R126" s="668"/>
      <c r="S126" s="668"/>
      <c r="T126" s="668"/>
      <c r="U126" s="668"/>
      <c r="V126" s="668"/>
      <c r="W126" s="668"/>
      <c r="X126" s="668"/>
      <c r="Y126" s="668"/>
    </row>
    <row r="127" spans="8:25" ht="16.5" customHeight="1">
      <c r="H127" s="603"/>
      <c r="I127" s="669"/>
      <c r="J127" s="603"/>
      <c r="K127" s="603"/>
      <c r="L127" s="603"/>
      <c r="M127" s="603"/>
      <c r="N127" s="603"/>
      <c r="O127" s="603"/>
      <c r="P127" s="603"/>
      <c r="Q127" s="603"/>
      <c r="R127" s="603"/>
      <c r="S127" s="603"/>
      <c r="T127" s="603"/>
      <c r="U127" s="603"/>
      <c r="V127" s="603"/>
      <c r="W127" s="603"/>
      <c r="X127" s="603"/>
      <c r="Y127" s="603"/>
    </row>
    <row r="128" spans="2:25" ht="17.25" customHeight="1" thickBot="1">
      <c r="B128" s="293" t="s">
        <v>244</v>
      </c>
      <c r="H128" s="603"/>
      <c r="I128" s="603"/>
      <c r="J128" s="603">
        <v>25</v>
      </c>
      <c r="K128" s="603">
        <v>4</v>
      </c>
      <c r="L128" s="603"/>
      <c r="M128" s="603">
        <v>23</v>
      </c>
      <c r="N128" s="603">
        <v>27</v>
      </c>
      <c r="O128" s="603">
        <v>19</v>
      </c>
      <c r="P128" s="603"/>
      <c r="Q128" s="1164">
        <v>98</v>
      </c>
      <c r="R128" s="1164"/>
      <c r="S128" s="1164"/>
      <c r="T128" s="1164"/>
      <c r="U128" s="1165">
        <f>SUM(J128:T128)</f>
        <v>196</v>
      </c>
      <c r="V128" s="757">
        <v>0</v>
      </c>
      <c r="W128" s="757"/>
      <c r="X128" s="757">
        <v>0</v>
      </c>
      <c r="Y128" s="757">
        <v>0</v>
      </c>
    </row>
    <row r="129" spans="3:25" ht="17.25" customHeight="1" thickBot="1">
      <c r="C129" s="295"/>
      <c r="D129" s="296"/>
      <c r="E129" s="1194" t="s">
        <v>3</v>
      </c>
      <c r="F129" s="1195"/>
      <c r="G129" s="1195"/>
      <c r="H129" s="1196"/>
      <c r="I129" s="297"/>
      <c r="J129" s="1213" t="s">
        <v>14</v>
      </c>
      <c r="K129" s="1214"/>
      <c r="L129" s="1214"/>
      <c r="M129" s="1214"/>
      <c r="N129" s="1214"/>
      <c r="O129" s="1214"/>
      <c r="P129" s="1214"/>
      <c r="Q129" s="1214"/>
      <c r="R129" s="1214"/>
      <c r="S129" s="1214"/>
      <c r="T129" s="1214"/>
      <c r="U129" s="1215"/>
      <c r="V129" s="603"/>
      <c r="W129" s="603"/>
      <c r="X129" s="603"/>
      <c r="Y129" s="603"/>
    </row>
    <row r="130" spans="2:27" ht="17.25" customHeight="1" thickBot="1">
      <c r="B130" s="293"/>
      <c r="C130" s="298" t="s">
        <v>4</v>
      </c>
      <c r="D130" s="299"/>
      <c r="E130" s="300" t="s">
        <v>5</v>
      </c>
      <c r="F130" s="301" t="s">
        <v>6</v>
      </c>
      <c r="G130" s="301" t="s">
        <v>7</v>
      </c>
      <c r="H130" s="302" t="s">
        <v>8</v>
      </c>
      <c r="I130" s="303" t="s">
        <v>125</v>
      </c>
      <c r="J130" s="758" t="s">
        <v>126</v>
      </c>
      <c r="K130" s="759">
        <v>20</v>
      </c>
      <c r="L130" s="759"/>
      <c r="M130" s="759">
        <v>44</v>
      </c>
      <c r="N130" s="759" t="s">
        <v>139</v>
      </c>
      <c r="O130" s="759" t="s">
        <v>140</v>
      </c>
      <c r="P130" s="759"/>
      <c r="Q130" s="759" t="s">
        <v>142</v>
      </c>
      <c r="R130" s="759"/>
      <c r="S130" s="759"/>
      <c r="T130" s="759"/>
      <c r="U130" s="782" t="s">
        <v>16</v>
      </c>
      <c r="V130" s="289"/>
      <c r="W130" s="291"/>
      <c r="X130" s="289"/>
      <c r="Y130" s="289"/>
      <c r="AA130" s="289"/>
    </row>
    <row r="131" spans="3:27" ht="17.25" customHeight="1">
      <c r="C131" s="306" t="s">
        <v>372</v>
      </c>
      <c r="D131" s="307"/>
      <c r="E131" s="372">
        <v>54</v>
      </c>
      <c r="F131" s="373">
        <v>29</v>
      </c>
      <c r="G131" s="373">
        <v>54</v>
      </c>
      <c r="H131" s="374">
        <v>3</v>
      </c>
      <c r="I131" s="311"/>
      <c r="J131" s="312">
        <v>5</v>
      </c>
      <c r="K131" s="312">
        <v>1</v>
      </c>
      <c r="L131" s="312"/>
      <c r="M131" s="312">
        <v>5</v>
      </c>
      <c r="N131" s="312">
        <v>5</v>
      </c>
      <c r="O131" s="312">
        <v>5</v>
      </c>
      <c r="P131" s="312"/>
      <c r="Q131" s="312">
        <v>33</v>
      </c>
      <c r="R131" s="312"/>
      <c r="S131" s="312"/>
      <c r="T131" s="312"/>
      <c r="U131" s="316">
        <f>SUM(J131:T131)</f>
        <v>54</v>
      </c>
      <c r="V131" s="289"/>
      <c r="W131" s="289"/>
      <c r="X131" s="289"/>
      <c r="Y131" s="289"/>
      <c r="AA131" s="289"/>
    </row>
    <row r="132" spans="3:27" ht="17.25" customHeight="1" hidden="1">
      <c r="C132" s="314" t="s">
        <v>226</v>
      </c>
      <c r="D132" s="307"/>
      <c r="E132" s="353"/>
      <c r="F132" s="309"/>
      <c r="G132" s="309"/>
      <c r="H132" s="354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6"/>
      <c r="V132" s="289"/>
      <c r="W132" s="289"/>
      <c r="X132" s="289"/>
      <c r="Y132" s="289"/>
      <c r="AA132" s="289"/>
    </row>
    <row r="133" spans="3:27" ht="17.25" customHeight="1">
      <c r="C133" s="314">
        <v>81</v>
      </c>
      <c r="D133" s="307"/>
      <c r="E133" s="353">
        <v>33</v>
      </c>
      <c r="F133" s="309">
        <v>19</v>
      </c>
      <c r="G133" s="309">
        <v>33</v>
      </c>
      <c r="H133" s="354">
        <v>0</v>
      </c>
      <c r="I133" s="315"/>
      <c r="J133" s="315">
        <v>5</v>
      </c>
      <c r="K133" s="315">
        <v>1</v>
      </c>
      <c r="L133" s="315"/>
      <c r="M133" s="315">
        <v>5</v>
      </c>
      <c r="N133" s="315">
        <v>5</v>
      </c>
      <c r="O133" s="315">
        <v>5</v>
      </c>
      <c r="P133" s="315"/>
      <c r="Q133" s="315">
        <v>12</v>
      </c>
      <c r="R133" s="315"/>
      <c r="S133" s="315"/>
      <c r="T133" s="315"/>
      <c r="U133" s="316">
        <f aca="true" t="shared" si="9" ref="U133:U138">SUM(J133:T133)</f>
        <v>33</v>
      </c>
      <c r="V133" s="289"/>
      <c r="W133" s="289"/>
      <c r="X133" s="289"/>
      <c r="Y133" s="289"/>
      <c r="AA133" s="289"/>
    </row>
    <row r="134" spans="3:27" ht="17.25" customHeight="1">
      <c r="C134" s="317">
        <v>175</v>
      </c>
      <c r="D134" s="318"/>
      <c r="E134" s="353">
        <v>4</v>
      </c>
      <c r="F134" s="309">
        <v>1</v>
      </c>
      <c r="G134" s="309">
        <v>2</v>
      </c>
      <c r="H134" s="354">
        <v>0</v>
      </c>
      <c r="I134" s="315"/>
      <c r="J134" s="315">
        <v>2</v>
      </c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6">
        <f t="shared" si="9"/>
        <v>2</v>
      </c>
      <c r="V134" s="289"/>
      <c r="W134" s="289"/>
      <c r="X134" s="289"/>
      <c r="Y134" s="289"/>
      <c r="AA134" s="289"/>
    </row>
    <row r="135" spans="3:27" ht="17.25" customHeight="1">
      <c r="C135" s="317">
        <v>176</v>
      </c>
      <c r="D135" s="318"/>
      <c r="E135" s="353">
        <v>2</v>
      </c>
      <c r="F135" s="309">
        <v>2</v>
      </c>
      <c r="G135" s="309">
        <v>2</v>
      </c>
      <c r="H135" s="354">
        <v>0</v>
      </c>
      <c r="I135" s="315"/>
      <c r="J135" s="315">
        <v>1</v>
      </c>
      <c r="K135" s="315"/>
      <c r="L135" s="315"/>
      <c r="M135" s="315">
        <v>1</v>
      </c>
      <c r="N135" s="315"/>
      <c r="O135" s="315"/>
      <c r="P135" s="315"/>
      <c r="Q135" s="315"/>
      <c r="R135" s="315"/>
      <c r="S135" s="315"/>
      <c r="T135" s="315"/>
      <c r="U135" s="316">
        <f t="shared" si="9"/>
        <v>2</v>
      </c>
      <c r="V135" s="289"/>
      <c r="W135" s="289"/>
      <c r="X135" s="289"/>
      <c r="Y135" s="289"/>
      <c r="AA135" s="289"/>
    </row>
    <row r="136" spans="3:27" ht="17.25" customHeight="1">
      <c r="C136" s="317" t="s">
        <v>283</v>
      </c>
      <c r="D136" s="318"/>
      <c r="E136" s="353">
        <v>16</v>
      </c>
      <c r="F136" s="309">
        <v>16</v>
      </c>
      <c r="G136" s="309">
        <v>23</v>
      </c>
      <c r="H136" s="354">
        <v>2</v>
      </c>
      <c r="I136" s="315"/>
      <c r="J136" s="315">
        <v>5</v>
      </c>
      <c r="K136" s="315">
        <v>1</v>
      </c>
      <c r="L136" s="315"/>
      <c r="M136" s="315">
        <v>6</v>
      </c>
      <c r="N136" s="315">
        <v>5</v>
      </c>
      <c r="O136" s="315">
        <v>6</v>
      </c>
      <c r="P136" s="315"/>
      <c r="Q136" s="315"/>
      <c r="R136" s="315"/>
      <c r="S136" s="315"/>
      <c r="T136" s="315"/>
      <c r="U136" s="316">
        <f t="shared" si="9"/>
        <v>23</v>
      </c>
      <c r="V136" s="289"/>
      <c r="W136" s="289"/>
      <c r="X136" s="289"/>
      <c r="Y136" s="289"/>
      <c r="AA136" s="289"/>
    </row>
    <row r="137" spans="3:27" ht="17.25" customHeight="1">
      <c r="C137" s="317">
        <v>201</v>
      </c>
      <c r="D137" s="318"/>
      <c r="E137" s="353">
        <v>5</v>
      </c>
      <c r="F137" s="309">
        <v>3</v>
      </c>
      <c r="G137" s="309">
        <v>3</v>
      </c>
      <c r="H137" s="354"/>
      <c r="I137" s="315"/>
      <c r="J137" s="315">
        <v>2</v>
      </c>
      <c r="K137" s="315"/>
      <c r="L137" s="315"/>
      <c r="M137" s="315">
        <v>1</v>
      </c>
      <c r="N137" s="315"/>
      <c r="O137" s="315"/>
      <c r="P137" s="315"/>
      <c r="Q137" s="315"/>
      <c r="R137" s="315"/>
      <c r="S137" s="315"/>
      <c r="T137" s="315"/>
      <c r="U137" s="316">
        <f t="shared" si="9"/>
        <v>3</v>
      </c>
      <c r="V137" s="289"/>
      <c r="W137" s="289"/>
      <c r="X137" s="289"/>
      <c r="Y137" s="289"/>
      <c r="AA137" s="289"/>
    </row>
    <row r="138" spans="3:27" ht="17.25" customHeight="1">
      <c r="C138" s="317">
        <v>206</v>
      </c>
      <c r="D138" s="318"/>
      <c r="E138" s="353">
        <v>7</v>
      </c>
      <c r="F138" s="309">
        <v>4</v>
      </c>
      <c r="G138" s="309">
        <v>8</v>
      </c>
      <c r="H138" s="354">
        <v>0</v>
      </c>
      <c r="I138" s="315"/>
      <c r="J138" s="315">
        <v>1</v>
      </c>
      <c r="K138" s="315"/>
      <c r="L138" s="315"/>
      <c r="M138" s="315"/>
      <c r="N138" s="315">
        <v>5</v>
      </c>
      <c r="O138" s="315"/>
      <c r="P138" s="315"/>
      <c r="Q138" s="315">
        <v>2</v>
      </c>
      <c r="R138" s="315"/>
      <c r="S138" s="315"/>
      <c r="T138" s="315"/>
      <c r="U138" s="316">
        <f t="shared" si="9"/>
        <v>8</v>
      </c>
      <c r="V138" s="289"/>
      <c r="W138" s="289"/>
      <c r="X138" s="289"/>
      <c r="Y138" s="289"/>
      <c r="AA138" s="289"/>
    </row>
    <row r="139" spans="3:27" ht="17.25" customHeight="1">
      <c r="C139" s="317">
        <v>251</v>
      </c>
      <c r="D139" s="318"/>
      <c r="E139" s="353">
        <v>15</v>
      </c>
      <c r="F139" s="309">
        <v>12</v>
      </c>
      <c r="G139" s="309">
        <v>13</v>
      </c>
      <c r="H139" s="354">
        <v>0</v>
      </c>
      <c r="I139" s="315"/>
      <c r="J139" s="315"/>
      <c r="K139" s="315"/>
      <c r="L139" s="315"/>
      <c r="M139" s="315">
        <v>1</v>
      </c>
      <c r="N139" s="315"/>
      <c r="O139" s="315"/>
      <c r="P139" s="315"/>
      <c r="Q139" s="315">
        <v>12</v>
      </c>
      <c r="R139" s="315"/>
      <c r="S139" s="315"/>
      <c r="T139" s="315"/>
      <c r="U139" s="316">
        <f aca="true" t="shared" si="10" ref="U139:U145">SUM(J139:T139)</f>
        <v>13</v>
      </c>
      <c r="V139" s="289"/>
      <c r="W139" s="289"/>
      <c r="X139" s="289"/>
      <c r="Y139" s="289"/>
      <c r="AA139" s="289"/>
    </row>
    <row r="140" spans="3:27" ht="17.25" customHeight="1">
      <c r="C140" s="317">
        <v>252</v>
      </c>
      <c r="D140" s="318"/>
      <c r="E140" s="353">
        <v>3</v>
      </c>
      <c r="F140" s="309">
        <v>2</v>
      </c>
      <c r="G140" s="309">
        <v>3</v>
      </c>
      <c r="H140" s="354">
        <v>0</v>
      </c>
      <c r="I140" s="315"/>
      <c r="J140" s="315"/>
      <c r="K140" s="315"/>
      <c r="L140" s="315"/>
      <c r="M140" s="315"/>
      <c r="N140" s="315">
        <v>2</v>
      </c>
      <c r="O140" s="315"/>
      <c r="P140" s="315"/>
      <c r="Q140" s="315">
        <v>1</v>
      </c>
      <c r="R140" s="315"/>
      <c r="S140" s="315"/>
      <c r="T140" s="315"/>
      <c r="U140" s="316">
        <f t="shared" si="10"/>
        <v>3</v>
      </c>
      <c r="V140" s="289"/>
      <c r="W140" s="289"/>
      <c r="X140" s="289"/>
      <c r="Y140" s="289"/>
      <c r="AA140" s="289"/>
    </row>
    <row r="141" spans="3:27" ht="17.25" customHeight="1">
      <c r="C141" s="317">
        <v>255</v>
      </c>
      <c r="D141" s="318"/>
      <c r="E141" s="353">
        <v>2</v>
      </c>
      <c r="F141" s="309">
        <v>2</v>
      </c>
      <c r="G141" s="309">
        <v>2</v>
      </c>
      <c r="H141" s="354">
        <v>0</v>
      </c>
      <c r="I141" s="315"/>
      <c r="J141" s="315"/>
      <c r="K141" s="315"/>
      <c r="L141" s="315"/>
      <c r="M141" s="315"/>
      <c r="N141" s="315"/>
      <c r="O141" s="315"/>
      <c r="P141" s="315"/>
      <c r="Q141" s="315">
        <v>2</v>
      </c>
      <c r="R141" s="315"/>
      <c r="S141" s="315"/>
      <c r="T141" s="315"/>
      <c r="U141" s="316">
        <f t="shared" si="10"/>
        <v>2</v>
      </c>
      <c r="V141" s="289"/>
      <c r="W141" s="289"/>
      <c r="X141" s="289"/>
      <c r="Y141" s="289"/>
      <c r="AA141" s="289"/>
    </row>
    <row r="142" spans="3:27" ht="17.25" customHeight="1">
      <c r="C142" s="317" t="s">
        <v>381</v>
      </c>
      <c r="D142" s="318"/>
      <c r="E142" s="353">
        <v>2</v>
      </c>
      <c r="F142" s="309">
        <v>0</v>
      </c>
      <c r="G142" s="309">
        <v>2</v>
      </c>
      <c r="H142" s="354">
        <v>0</v>
      </c>
      <c r="I142" s="315"/>
      <c r="J142" s="315"/>
      <c r="K142" s="315"/>
      <c r="L142" s="315"/>
      <c r="M142" s="315"/>
      <c r="N142" s="315"/>
      <c r="O142" s="315"/>
      <c r="P142" s="315"/>
      <c r="Q142" s="315">
        <v>2</v>
      </c>
      <c r="R142" s="315"/>
      <c r="S142" s="315"/>
      <c r="T142" s="315"/>
      <c r="U142" s="316">
        <f t="shared" si="10"/>
        <v>2</v>
      </c>
      <c r="V142" s="289"/>
      <c r="W142" s="289"/>
      <c r="X142" s="289"/>
      <c r="Y142" s="289"/>
      <c r="AA142" s="289"/>
    </row>
    <row r="143" spans="3:27" ht="17.25" customHeight="1">
      <c r="C143" s="317">
        <v>267</v>
      </c>
      <c r="D143" s="318"/>
      <c r="E143" s="353">
        <v>1</v>
      </c>
      <c r="F143" s="309">
        <v>0</v>
      </c>
      <c r="G143" s="309"/>
      <c r="H143" s="354">
        <v>0</v>
      </c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316">
        <f t="shared" si="10"/>
        <v>0</v>
      </c>
      <c r="V143" s="289"/>
      <c r="W143" s="289"/>
      <c r="X143" s="289"/>
      <c r="Y143" s="289"/>
      <c r="AA143" s="289"/>
    </row>
    <row r="144" spans="3:27" ht="17.25" customHeight="1">
      <c r="C144" s="317">
        <v>485</v>
      </c>
      <c r="D144" s="318"/>
      <c r="E144" s="353">
        <v>6</v>
      </c>
      <c r="F144" s="309">
        <v>4</v>
      </c>
      <c r="G144" s="309">
        <v>6</v>
      </c>
      <c r="H144" s="354">
        <v>0</v>
      </c>
      <c r="I144" s="315"/>
      <c r="J144" s="315"/>
      <c r="K144" s="315"/>
      <c r="L144" s="315"/>
      <c r="M144" s="315"/>
      <c r="N144" s="315"/>
      <c r="O144" s="315"/>
      <c r="P144" s="315"/>
      <c r="Q144" s="315">
        <v>6</v>
      </c>
      <c r="R144" s="315"/>
      <c r="S144" s="315"/>
      <c r="T144" s="315"/>
      <c r="U144" s="316">
        <f t="shared" si="10"/>
        <v>6</v>
      </c>
      <c r="V144" s="289"/>
      <c r="W144" s="289"/>
      <c r="X144" s="289"/>
      <c r="Y144" s="289"/>
      <c r="AA144" s="289"/>
    </row>
    <row r="145" spans="3:27" ht="17.25" customHeight="1">
      <c r="C145" s="317">
        <v>487</v>
      </c>
      <c r="D145" s="318"/>
      <c r="E145" s="353">
        <v>2</v>
      </c>
      <c r="F145" s="309">
        <v>0</v>
      </c>
      <c r="G145" s="309">
        <v>1</v>
      </c>
      <c r="H145" s="354">
        <v>0</v>
      </c>
      <c r="I145" s="315"/>
      <c r="J145" s="315"/>
      <c r="K145" s="315"/>
      <c r="L145" s="315"/>
      <c r="M145" s="315"/>
      <c r="N145" s="315"/>
      <c r="O145" s="315"/>
      <c r="P145" s="315"/>
      <c r="Q145" s="315">
        <v>1</v>
      </c>
      <c r="R145" s="315"/>
      <c r="S145" s="315"/>
      <c r="T145" s="315"/>
      <c r="U145" s="316">
        <f t="shared" si="10"/>
        <v>1</v>
      </c>
      <c r="V145" s="289"/>
      <c r="W145" s="289"/>
      <c r="X145" s="289"/>
      <c r="Y145" s="289"/>
      <c r="AA145" s="289"/>
    </row>
    <row r="146" spans="3:27" ht="17.25" customHeight="1">
      <c r="C146" s="317">
        <v>620</v>
      </c>
      <c r="D146" s="318"/>
      <c r="E146" s="353">
        <v>3</v>
      </c>
      <c r="F146" s="309">
        <v>3</v>
      </c>
      <c r="G146" s="309">
        <v>3</v>
      </c>
      <c r="H146" s="354">
        <v>0</v>
      </c>
      <c r="I146" s="315"/>
      <c r="J146" s="315"/>
      <c r="K146" s="315"/>
      <c r="L146" s="315"/>
      <c r="M146" s="315"/>
      <c r="N146" s="315"/>
      <c r="O146" s="315"/>
      <c r="P146" s="315"/>
      <c r="Q146" s="315">
        <v>3</v>
      </c>
      <c r="R146" s="315"/>
      <c r="S146" s="315"/>
      <c r="T146" s="315"/>
      <c r="U146" s="316">
        <f>SUM(J146:T146)</f>
        <v>3</v>
      </c>
      <c r="V146" s="289"/>
      <c r="W146" s="289"/>
      <c r="X146" s="289"/>
      <c r="Y146" s="289"/>
      <c r="AA146" s="289"/>
    </row>
    <row r="147" spans="3:27" ht="17.25" customHeight="1">
      <c r="C147" s="317">
        <v>686</v>
      </c>
      <c r="D147" s="318"/>
      <c r="E147" s="353">
        <v>3</v>
      </c>
      <c r="F147" s="309">
        <v>2</v>
      </c>
      <c r="G147" s="309">
        <v>4</v>
      </c>
      <c r="H147" s="354">
        <v>0</v>
      </c>
      <c r="I147" s="315"/>
      <c r="J147" s="315"/>
      <c r="K147" s="315"/>
      <c r="L147" s="315"/>
      <c r="M147" s="315"/>
      <c r="N147" s="315"/>
      <c r="O147" s="315"/>
      <c r="P147" s="315"/>
      <c r="Q147" s="315">
        <v>4</v>
      </c>
      <c r="R147" s="315"/>
      <c r="S147" s="315"/>
      <c r="T147" s="315"/>
      <c r="U147" s="316">
        <f>SUM(J147:T147)</f>
        <v>4</v>
      </c>
      <c r="V147" s="289"/>
      <c r="W147" s="289"/>
      <c r="X147" s="289"/>
      <c r="Y147" s="289"/>
      <c r="AA147" s="289"/>
    </row>
    <row r="148" spans="3:27" ht="17.25" customHeight="1" hidden="1">
      <c r="C148" s="317"/>
      <c r="D148" s="318"/>
      <c r="E148" s="353"/>
      <c r="F148" s="309"/>
      <c r="G148" s="309"/>
      <c r="H148" s="354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6"/>
      <c r="V148" s="289"/>
      <c r="W148" s="289"/>
      <c r="X148" s="289"/>
      <c r="Y148" s="289"/>
      <c r="AA148" s="289"/>
    </row>
    <row r="149" spans="3:27" ht="17.25" customHeight="1" hidden="1">
      <c r="C149" s="317"/>
      <c r="D149" s="318"/>
      <c r="E149" s="353"/>
      <c r="F149" s="309"/>
      <c r="G149" s="309"/>
      <c r="H149" s="354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6"/>
      <c r="V149" s="289"/>
      <c r="W149" s="289"/>
      <c r="X149" s="289"/>
      <c r="Y149" s="289"/>
      <c r="AA149" s="289"/>
    </row>
    <row r="150" spans="3:27" ht="17.25" customHeight="1" hidden="1">
      <c r="C150" s="317"/>
      <c r="D150" s="318"/>
      <c r="E150" s="353"/>
      <c r="F150" s="309"/>
      <c r="G150" s="309"/>
      <c r="H150" s="354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6"/>
      <c r="V150" s="289"/>
      <c r="W150" s="289"/>
      <c r="X150" s="289"/>
      <c r="Y150" s="289"/>
      <c r="AA150" s="289"/>
    </row>
    <row r="151" spans="3:27" ht="17.25" customHeight="1" thickBot="1">
      <c r="C151" s="320"/>
      <c r="D151" s="321"/>
      <c r="E151" s="358"/>
      <c r="F151" s="359"/>
      <c r="G151" s="359"/>
      <c r="H151" s="360"/>
      <c r="I151" s="319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6"/>
      <c r="V151" s="289"/>
      <c r="W151" s="289"/>
      <c r="X151" s="289"/>
      <c r="Y151" s="289"/>
      <c r="AA151" s="289"/>
    </row>
    <row r="152" spans="2:27" ht="17.25" customHeight="1">
      <c r="B152" s="293" t="s">
        <v>9</v>
      </c>
      <c r="C152" s="327"/>
      <c r="D152" s="328" t="s">
        <v>12</v>
      </c>
      <c r="E152" s="335">
        <f>SUM(E131:E151)+E165</f>
        <v>158</v>
      </c>
      <c r="F152" s="336">
        <f>SUM(F131:F151)+F165</f>
        <v>99</v>
      </c>
      <c r="G152" s="336">
        <f>SUM(G131:G151)+G165</f>
        <v>164</v>
      </c>
      <c r="H152" s="337">
        <f>SUM(H131:H151)+H164</f>
        <v>5</v>
      </c>
      <c r="I152" s="297"/>
      <c r="J152" s="332">
        <f>SUM(J131:J151)+J165</f>
        <v>21</v>
      </c>
      <c r="K152" s="333">
        <f>SUM(K131:K151)+K165</f>
        <v>3</v>
      </c>
      <c r="L152" s="333">
        <f>SUM(L131:L151)+L164</f>
        <v>0</v>
      </c>
      <c r="M152" s="333">
        <f>SUM(M131:M151)+M165</f>
        <v>19</v>
      </c>
      <c r="N152" s="333">
        <f>SUM(N131:N151)+N165</f>
        <v>22</v>
      </c>
      <c r="O152" s="333">
        <f>SUM(O131:O151)+O165</f>
        <v>16</v>
      </c>
      <c r="P152" s="333">
        <f>SUM(P131:P151)+P164</f>
        <v>0</v>
      </c>
      <c r="Q152" s="333">
        <f>SUM(Q131:Q151)+Q165</f>
        <v>83</v>
      </c>
      <c r="R152" s="333"/>
      <c r="S152" s="333"/>
      <c r="T152" s="333">
        <f>SUM(T131:T151)+T164</f>
        <v>0</v>
      </c>
      <c r="U152" s="334">
        <f>SUM(J152:T152)</f>
        <v>164</v>
      </c>
      <c r="V152" s="289"/>
      <c r="W152" s="289"/>
      <c r="X152" s="293">
        <f>G152-U152</f>
        <v>0</v>
      </c>
      <c r="Y152" s="289"/>
      <c r="AA152" s="289"/>
    </row>
    <row r="153" spans="2:27" ht="17.25" customHeight="1">
      <c r="B153" s="293" t="s">
        <v>10</v>
      </c>
      <c r="C153" s="327"/>
      <c r="D153" s="328"/>
      <c r="E153" s="335">
        <f>+E154-E152</f>
        <v>38.80000000000001</v>
      </c>
      <c r="F153" s="336">
        <f>+F154-F152</f>
        <v>97.80000000000001</v>
      </c>
      <c r="G153" s="336">
        <f>+G154-G152</f>
        <v>32.80000000000001</v>
      </c>
      <c r="H153" s="337"/>
      <c r="I153" s="338"/>
      <c r="J153" s="621">
        <f>J152*0.2</f>
        <v>4.2</v>
      </c>
      <c r="K153" s="315">
        <f aca="true" t="shared" si="11" ref="K153:T153">K152*0.2</f>
        <v>0.6000000000000001</v>
      </c>
      <c r="L153" s="315">
        <f t="shared" si="11"/>
        <v>0</v>
      </c>
      <c r="M153" s="315">
        <f t="shared" si="11"/>
        <v>3.8000000000000003</v>
      </c>
      <c r="N153" s="315">
        <f>ROUNDUP(N152*0.2,0)</f>
        <v>5</v>
      </c>
      <c r="O153" s="315">
        <f t="shared" si="11"/>
        <v>3.2</v>
      </c>
      <c r="P153" s="315">
        <f t="shared" si="11"/>
        <v>0</v>
      </c>
      <c r="Q153" s="318">
        <v>15</v>
      </c>
      <c r="R153" s="315"/>
      <c r="S153" s="315">
        <f t="shared" si="11"/>
        <v>0</v>
      </c>
      <c r="T153" s="315">
        <f t="shared" si="11"/>
        <v>0</v>
      </c>
      <c r="U153" s="316">
        <f>SUM(J153:T153)</f>
        <v>31.8</v>
      </c>
      <c r="V153" s="289"/>
      <c r="W153" s="289"/>
      <c r="X153" s="1161">
        <f>E153-U153</f>
        <v>7.000000000000011</v>
      </c>
      <c r="Y153" s="289"/>
      <c r="AA153" s="289"/>
    </row>
    <row r="154" spans="2:27" ht="17.25" customHeight="1" thickBot="1">
      <c r="B154" s="293" t="s">
        <v>11</v>
      </c>
      <c r="C154" s="327"/>
      <c r="D154" s="328"/>
      <c r="E154" s="339">
        <f>MAX(E152:G152)*0.2+MAX(E152:G152)</f>
        <v>196.8</v>
      </c>
      <c r="F154" s="340">
        <f>MAX(E152:G152)*0.2+MAX(E152:G152)</f>
        <v>196.8</v>
      </c>
      <c r="G154" s="340">
        <f>MAX(E152:G152)*0.2+MAX(E152:G152)</f>
        <v>196.8</v>
      </c>
      <c r="H154" s="341"/>
      <c r="I154" s="342"/>
      <c r="J154" s="325">
        <f>SUM(J152:J153)</f>
        <v>25.2</v>
      </c>
      <c r="K154" s="325">
        <f aca="true" t="shared" si="12" ref="K154:T154">SUM(K152:K153)</f>
        <v>3.6</v>
      </c>
      <c r="L154" s="325">
        <f t="shared" si="12"/>
        <v>0</v>
      </c>
      <c r="M154" s="325">
        <f t="shared" si="12"/>
        <v>22.8</v>
      </c>
      <c r="N154" s="325">
        <f t="shared" si="12"/>
        <v>27</v>
      </c>
      <c r="O154" s="325">
        <f t="shared" si="12"/>
        <v>19.2</v>
      </c>
      <c r="P154" s="325">
        <f t="shared" si="12"/>
        <v>0</v>
      </c>
      <c r="Q154" s="325">
        <f t="shared" si="12"/>
        <v>98</v>
      </c>
      <c r="R154" s="325">
        <f t="shared" si="12"/>
        <v>0</v>
      </c>
      <c r="S154" s="325">
        <f t="shared" si="12"/>
        <v>0</v>
      </c>
      <c r="T154" s="325">
        <f t="shared" si="12"/>
        <v>0</v>
      </c>
      <c r="U154" s="326">
        <f>SUM(J154:T154)</f>
        <v>195.8</v>
      </c>
      <c r="V154" s="289"/>
      <c r="W154" s="289"/>
      <c r="X154" s="289"/>
      <c r="Y154" s="289"/>
      <c r="AA154" s="289"/>
    </row>
    <row r="155" spans="2:27" ht="17.25" customHeight="1">
      <c r="B155" s="293" t="s">
        <v>26</v>
      </c>
      <c r="C155" s="344"/>
      <c r="D155" s="336"/>
      <c r="E155" s="336"/>
      <c r="F155" s="336"/>
      <c r="G155" s="336"/>
      <c r="H155" s="336"/>
      <c r="I155" s="338"/>
      <c r="J155" s="345">
        <f>+J153/J152</f>
        <v>0.2</v>
      </c>
      <c r="K155" s="345">
        <f>+K153/K152</f>
        <v>0.20000000000000004</v>
      </c>
      <c r="L155" s="345"/>
      <c r="M155" s="345">
        <f>+M153/M152</f>
        <v>0.2</v>
      </c>
      <c r="N155" s="345">
        <f>+N153/N152</f>
        <v>0.22727272727272727</v>
      </c>
      <c r="O155" s="345">
        <f>+O153/O152</f>
        <v>0.2</v>
      </c>
      <c r="P155" s="345"/>
      <c r="Q155" s="345">
        <f>+Q153/Q152</f>
        <v>0.18072289156626506</v>
      </c>
      <c r="R155" s="345"/>
      <c r="S155" s="345"/>
      <c r="T155" s="345"/>
      <c r="U155" s="346">
        <f>+U153/U152</f>
        <v>0.19390243902439025</v>
      </c>
      <c r="V155" s="289"/>
      <c r="W155" s="291"/>
      <c r="X155" s="289"/>
      <c r="Y155" s="289"/>
      <c r="AA155" s="289"/>
    </row>
    <row r="156" spans="3:9" ht="17.25" customHeight="1">
      <c r="C156" s="344"/>
      <c r="D156" s="336"/>
      <c r="E156" s="336"/>
      <c r="F156" s="336"/>
      <c r="G156" s="336"/>
      <c r="H156" s="336"/>
      <c r="I156" s="338"/>
    </row>
    <row r="157" spans="2:9" ht="17.25" customHeight="1">
      <c r="B157" s="293"/>
      <c r="C157" s="344"/>
      <c r="D157" s="336"/>
      <c r="E157" s="336"/>
      <c r="F157" s="336"/>
      <c r="G157" s="336"/>
      <c r="H157" s="336"/>
      <c r="I157" s="338"/>
    </row>
    <row r="158" spans="2:9" ht="17.25" customHeight="1" thickBot="1">
      <c r="B158" s="293" t="s">
        <v>250</v>
      </c>
      <c r="C158" s="344"/>
      <c r="D158" s="336"/>
      <c r="E158" s="336"/>
      <c r="F158" s="336"/>
      <c r="G158" s="336"/>
      <c r="H158" s="336"/>
      <c r="I158" s="338"/>
    </row>
    <row r="159" spans="2:25" ht="17.25" customHeight="1" thickBot="1">
      <c r="B159" s="1213" t="s">
        <v>228</v>
      </c>
      <c r="C159" s="1214"/>
      <c r="D159" s="1214"/>
      <c r="E159" s="1214"/>
      <c r="F159" s="1214"/>
      <c r="G159" s="1214"/>
      <c r="H159" s="1214"/>
      <c r="I159" s="1214"/>
      <c r="J159" s="1214"/>
      <c r="K159" s="1214"/>
      <c r="L159" s="1214"/>
      <c r="M159" s="1214"/>
      <c r="N159" s="1214"/>
      <c r="O159" s="1214"/>
      <c r="P159" s="1214"/>
      <c r="Q159" s="1214"/>
      <c r="R159" s="1214"/>
      <c r="S159" s="1214"/>
      <c r="T159" s="1214"/>
      <c r="U159" s="1215"/>
      <c r="V159" s="293"/>
      <c r="W159" s="293"/>
      <c r="X159" s="293"/>
      <c r="Y159" s="293"/>
    </row>
    <row r="160" spans="2:25" ht="17.25" customHeight="1" thickBot="1">
      <c r="B160" s="388"/>
      <c r="C160" s="388"/>
      <c r="D160" s="388"/>
      <c r="E160" s="388"/>
      <c r="F160" s="388"/>
      <c r="G160" s="388"/>
      <c r="H160" s="388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</row>
    <row r="161" spans="2:25" ht="17.25" customHeight="1" thickBot="1">
      <c r="B161" s="347"/>
      <c r="C161" s="295"/>
      <c r="D161" s="296"/>
      <c r="E161" s="1194" t="s">
        <v>3</v>
      </c>
      <c r="F161" s="1195"/>
      <c r="G161" s="1195"/>
      <c r="H161" s="1196"/>
      <c r="I161" s="297"/>
      <c r="J161" s="1210" t="s">
        <v>14</v>
      </c>
      <c r="K161" s="1211"/>
      <c r="L161" s="1211"/>
      <c r="M161" s="1211"/>
      <c r="N161" s="1211"/>
      <c r="O161" s="1211"/>
      <c r="P161" s="1211"/>
      <c r="Q161" s="1211"/>
      <c r="R161" s="1211"/>
      <c r="S161" s="1211"/>
      <c r="T161" s="1211"/>
      <c r="U161" s="1193"/>
      <c r="V161" s="375"/>
      <c r="W161" s="375"/>
      <c r="X161" s="375"/>
      <c r="Y161" s="375"/>
    </row>
    <row r="162" spans="2:27" ht="17.25" customHeight="1" thickBot="1">
      <c r="B162" s="293"/>
      <c r="C162" s="298" t="s">
        <v>4</v>
      </c>
      <c r="D162" s="299"/>
      <c r="E162" s="348" t="s">
        <v>5</v>
      </c>
      <c r="F162" s="301" t="s">
        <v>6</v>
      </c>
      <c r="G162" s="301" t="s">
        <v>7</v>
      </c>
      <c r="H162" s="349" t="s">
        <v>8</v>
      </c>
      <c r="I162" s="303" t="s">
        <v>125</v>
      </c>
      <c r="J162" s="304" t="s">
        <v>126</v>
      </c>
      <c r="K162" s="305">
        <v>20</v>
      </c>
      <c r="L162" s="305"/>
      <c r="M162" s="305">
        <v>44</v>
      </c>
      <c r="N162" s="305" t="s">
        <v>139</v>
      </c>
      <c r="O162" s="305" t="s">
        <v>140</v>
      </c>
      <c r="P162" s="305"/>
      <c r="Q162" s="305" t="s">
        <v>142</v>
      </c>
      <c r="R162" s="305"/>
      <c r="S162" s="305"/>
      <c r="T162" s="305"/>
      <c r="U162" s="782" t="s">
        <v>16</v>
      </c>
      <c r="V162" s="289"/>
      <c r="W162" s="291"/>
      <c r="X162" s="289"/>
      <c r="Y162" s="289"/>
      <c r="AA162" s="289"/>
    </row>
    <row r="163" spans="3:27" ht="17.25" customHeight="1">
      <c r="C163" s="351" t="s">
        <v>191</v>
      </c>
      <c r="D163" s="352" t="s">
        <v>227</v>
      </c>
      <c r="E163" s="353">
        <v>0</v>
      </c>
      <c r="F163" s="309">
        <v>0</v>
      </c>
      <c r="G163" s="309">
        <v>2</v>
      </c>
      <c r="H163" s="354">
        <v>0</v>
      </c>
      <c r="I163" s="311"/>
      <c r="J163" s="662"/>
      <c r="K163" s="664"/>
      <c r="L163" s="664"/>
      <c r="M163" s="664"/>
      <c r="N163" s="664"/>
      <c r="O163" s="664"/>
      <c r="P163" s="664"/>
      <c r="Q163" s="664">
        <v>2</v>
      </c>
      <c r="R163" s="664"/>
      <c r="S163" s="664"/>
      <c r="T163" s="664"/>
      <c r="U163" s="665">
        <f>SUM(Q163:T163)</f>
        <v>2</v>
      </c>
      <c r="V163" s="289"/>
      <c r="W163" s="291"/>
      <c r="X163" s="289"/>
      <c r="Y163" s="289"/>
      <c r="AA163" s="289"/>
    </row>
    <row r="164" spans="3:27" ht="17.25" customHeight="1" thickBot="1">
      <c r="C164" s="356" t="s">
        <v>270</v>
      </c>
      <c r="D164" s="357" t="s">
        <v>146</v>
      </c>
      <c r="E164" s="358">
        <v>0</v>
      </c>
      <c r="F164" s="359">
        <v>0</v>
      </c>
      <c r="G164" s="359">
        <v>3</v>
      </c>
      <c r="H164" s="360">
        <v>0</v>
      </c>
      <c r="I164" s="325"/>
      <c r="J164" s="361"/>
      <c r="K164" s="363"/>
      <c r="L164" s="363"/>
      <c r="M164" s="363"/>
      <c r="N164" s="363"/>
      <c r="O164" s="363"/>
      <c r="P164" s="363"/>
      <c r="Q164" s="363">
        <v>3</v>
      </c>
      <c r="R164" s="363"/>
      <c r="S164" s="363"/>
      <c r="T164" s="363"/>
      <c r="U164" s="666">
        <f>SUM(Q164:S164)</f>
        <v>3</v>
      </c>
      <c r="V164" s="289"/>
      <c r="W164" s="291"/>
      <c r="X164" s="289"/>
      <c r="Y164" s="289"/>
      <c r="AA164" s="289"/>
    </row>
    <row r="165" spans="2:27" ht="17.25" customHeight="1" thickBot="1">
      <c r="B165" s="367" t="s">
        <v>350</v>
      </c>
      <c r="C165" s="344"/>
      <c r="D165" s="336"/>
      <c r="E165" s="339">
        <f>SUM(E163:E164)</f>
        <v>0</v>
      </c>
      <c r="F165" s="340">
        <f>SUM(F163:F164)</f>
        <v>0</v>
      </c>
      <c r="G165" s="340">
        <f>SUM(G163:G164)</f>
        <v>5</v>
      </c>
      <c r="H165" s="340">
        <f>SUM(H163:H164)</f>
        <v>0</v>
      </c>
      <c r="I165" s="342"/>
      <c r="J165" s="369">
        <f aca="true" t="shared" si="13" ref="J165:U165">SUM(J163:J164)</f>
        <v>0</v>
      </c>
      <c r="K165" s="342">
        <f t="shared" si="13"/>
        <v>0</v>
      </c>
      <c r="L165" s="342">
        <f t="shared" si="13"/>
        <v>0</v>
      </c>
      <c r="M165" s="342">
        <f t="shared" si="13"/>
        <v>0</v>
      </c>
      <c r="N165" s="342">
        <f t="shared" si="13"/>
        <v>0</v>
      </c>
      <c r="O165" s="342">
        <f t="shared" si="13"/>
        <v>0</v>
      </c>
      <c r="P165" s="342">
        <f t="shared" si="13"/>
        <v>0</v>
      </c>
      <c r="Q165" s="342">
        <f t="shared" si="13"/>
        <v>5</v>
      </c>
      <c r="R165" s="342">
        <f t="shared" si="13"/>
        <v>0</v>
      </c>
      <c r="S165" s="342">
        <f t="shared" si="13"/>
        <v>0</v>
      </c>
      <c r="T165" s="342">
        <f t="shared" si="13"/>
        <v>0</v>
      </c>
      <c r="U165" s="368">
        <f t="shared" si="13"/>
        <v>5</v>
      </c>
      <c r="V165" s="289"/>
      <c r="W165" s="291"/>
      <c r="X165" s="289"/>
      <c r="Y165" s="289"/>
      <c r="AA165" s="289"/>
    </row>
    <row r="166" ht="17.25" customHeight="1"/>
    <row r="167" ht="17.25" customHeight="1">
      <c r="B167" s="289" t="s">
        <v>47</v>
      </c>
    </row>
    <row r="168" ht="17.25" customHeight="1"/>
    <row r="169" spans="2:27" s="616" customFormat="1" ht="16.5" customHeight="1" thickBot="1">
      <c r="B169" s="293" t="s">
        <v>349</v>
      </c>
      <c r="C169" s="290"/>
      <c r="D169" s="291"/>
      <c r="E169" s="291"/>
      <c r="F169" s="291"/>
      <c r="G169" s="291"/>
      <c r="H169" s="291"/>
      <c r="I169" s="292"/>
      <c r="J169" s="292"/>
      <c r="K169" s="292"/>
      <c r="L169" s="292"/>
      <c r="M169" s="292"/>
      <c r="N169" s="292"/>
      <c r="O169" s="603">
        <v>15</v>
      </c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AA169" s="617"/>
    </row>
    <row r="170" spans="2:27" s="616" customFormat="1" ht="16.5" customHeight="1" thickBot="1">
      <c r="B170" s="289"/>
      <c r="C170" s="938"/>
      <c r="D170" s="955"/>
      <c r="E170" s="1230" t="s">
        <v>3</v>
      </c>
      <c r="F170" s="1206"/>
      <c r="G170" s="1206"/>
      <c r="H170" s="1207"/>
      <c r="I170" s="939"/>
      <c r="J170" s="1199" t="s">
        <v>14</v>
      </c>
      <c r="K170" s="1200"/>
      <c r="L170" s="1200"/>
      <c r="M170" s="1200"/>
      <c r="N170" s="1200"/>
      <c r="O170" s="1200"/>
      <c r="P170" s="1200"/>
      <c r="Q170" s="1200"/>
      <c r="R170" s="1200"/>
      <c r="S170" s="1200"/>
      <c r="T170" s="1200"/>
      <c r="U170" s="1201"/>
      <c r="V170" s="1123"/>
      <c r="W170" s="292"/>
      <c r="X170" s="292"/>
      <c r="Y170" s="292"/>
      <c r="AA170" s="617"/>
    </row>
    <row r="171" spans="2:23" s="616" customFormat="1" ht="16.5" customHeight="1" thickBot="1">
      <c r="B171" s="293"/>
      <c r="C171" s="969" t="s">
        <v>4</v>
      </c>
      <c r="D171" s="970"/>
      <c r="E171" s="972" t="s">
        <v>5</v>
      </c>
      <c r="F171" s="973" t="s">
        <v>6</v>
      </c>
      <c r="G171" s="973" t="s">
        <v>7</v>
      </c>
      <c r="H171" s="974" t="s">
        <v>8</v>
      </c>
      <c r="I171" s="971" t="s">
        <v>125</v>
      </c>
      <c r="J171" s="975"/>
      <c r="K171" s="976"/>
      <c r="L171" s="976"/>
      <c r="M171" s="976"/>
      <c r="N171" s="976"/>
      <c r="O171" s="976" t="s">
        <v>140</v>
      </c>
      <c r="P171" s="976"/>
      <c r="Q171" s="976"/>
      <c r="R171" s="976"/>
      <c r="S171" s="976"/>
      <c r="T171" s="976"/>
      <c r="U171" s="977" t="s">
        <v>16</v>
      </c>
      <c r="W171" s="617"/>
    </row>
    <row r="172" spans="2:24" s="616" customFormat="1" ht="16.5" customHeight="1" thickBot="1">
      <c r="B172" s="293"/>
      <c r="C172" s="1153">
        <v>751</v>
      </c>
      <c r="D172" s="1047"/>
      <c r="E172" s="967">
        <v>13</v>
      </c>
      <c r="F172" s="689">
        <v>9</v>
      </c>
      <c r="G172" s="689">
        <v>10</v>
      </c>
      <c r="H172" s="968">
        <v>0</v>
      </c>
      <c r="I172" s="375"/>
      <c r="J172" s="960"/>
      <c r="K172" s="311"/>
      <c r="L172" s="311"/>
      <c r="M172" s="311"/>
      <c r="N172" s="311"/>
      <c r="O172" s="311">
        <v>13</v>
      </c>
      <c r="P172" s="311"/>
      <c r="Q172" s="311"/>
      <c r="R172" s="311"/>
      <c r="S172" s="311"/>
      <c r="T172" s="311"/>
      <c r="U172" s="999">
        <f>SUM(J172:T172)</f>
        <v>13</v>
      </c>
      <c r="W172" s="617"/>
      <c r="X172" s="1161">
        <f>E172-U172</f>
        <v>0</v>
      </c>
    </row>
    <row r="173" spans="2:24" s="616" customFormat="1" ht="16.5" customHeight="1" hidden="1">
      <c r="B173" s="293"/>
      <c r="C173" s="941"/>
      <c r="D173" s="307"/>
      <c r="E173" s="956"/>
      <c r="F173" s="309"/>
      <c r="G173" s="309"/>
      <c r="H173" s="940">
        <v>0</v>
      </c>
      <c r="I173" s="375"/>
      <c r="J173" s="960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1000"/>
      <c r="W173" s="617"/>
      <c r="X173" s="1161"/>
    </row>
    <row r="174" spans="2:24" s="616" customFormat="1" ht="16.5" customHeight="1" hidden="1" thickBot="1">
      <c r="B174" s="293"/>
      <c r="C174" s="942"/>
      <c r="D174" s="318"/>
      <c r="E174" s="956"/>
      <c r="F174" s="309"/>
      <c r="G174" s="309"/>
      <c r="H174" s="940">
        <v>0</v>
      </c>
      <c r="I174" s="375"/>
      <c r="J174" s="961"/>
      <c r="K174" s="315"/>
      <c r="L174" s="315"/>
      <c r="M174" s="315"/>
      <c r="N174" s="315"/>
      <c r="O174" s="315"/>
      <c r="P174" s="315"/>
      <c r="Q174" s="315"/>
      <c r="R174" s="315"/>
      <c r="S174" s="315"/>
      <c r="T174" s="315"/>
      <c r="U174" s="1000"/>
      <c r="W174" s="617"/>
      <c r="X174" s="1161"/>
    </row>
    <row r="175" spans="2:24" s="616" customFormat="1" ht="16.5" customHeight="1" hidden="1" thickBot="1">
      <c r="B175" s="370"/>
      <c r="C175" s="943"/>
      <c r="D175" s="944"/>
      <c r="E175" s="957"/>
      <c r="F175" s="945"/>
      <c r="G175" s="945"/>
      <c r="H175" s="958"/>
      <c r="I175" s="959"/>
      <c r="J175" s="962"/>
      <c r="K175" s="946"/>
      <c r="L175" s="946"/>
      <c r="M175" s="946"/>
      <c r="N175" s="946"/>
      <c r="O175" s="946"/>
      <c r="P175" s="946"/>
      <c r="Q175" s="946"/>
      <c r="R175" s="946"/>
      <c r="S175" s="946"/>
      <c r="T175" s="946"/>
      <c r="U175" s="1001">
        <f>SUM(J175:T175)</f>
        <v>0</v>
      </c>
      <c r="W175" s="623"/>
      <c r="X175" s="1161">
        <f>E175-U175</f>
        <v>0</v>
      </c>
    </row>
    <row r="176" spans="2:24" s="616" customFormat="1" ht="16.5" customHeight="1">
      <c r="B176" s="378" t="s">
        <v>9</v>
      </c>
      <c r="C176" s="327"/>
      <c r="D176" s="328"/>
      <c r="E176" s="947">
        <f>SUM(E172:E175)</f>
        <v>13</v>
      </c>
      <c r="F176" s="948">
        <f>SUM(F172:F175)</f>
        <v>9</v>
      </c>
      <c r="G176" s="948">
        <f>SUM(G172:G175)</f>
        <v>10</v>
      </c>
      <c r="H176" s="964">
        <f>SUM(H172:H175)</f>
        <v>0</v>
      </c>
      <c r="I176" s="949"/>
      <c r="J176" s="963"/>
      <c r="K176" s="950"/>
      <c r="L176" s="950"/>
      <c r="M176" s="950"/>
      <c r="N176" s="950"/>
      <c r="O176" s="950">
        <f>SUM(O172:O175)</f>
        <v>13</v>
      </c>
      <c r="P176" s="950"/>
      <c r="Q176" s="950"/>
      <c r="R176" s="950"/>
      <c r="S176" s="950"/>
      <c r="T176" s="950"/>
      <c r="U176" s="978">
        <f>SUM(O176:T176)</f>
        <v>13</v>
      </c>
      <c r="W176" s="617"/>
      <c r="X176" s="1161">
        <f>E176-U176</f>
        <v>0</v>
      </c>
    </row>
    <row r="177" spans="2:24" s="616" customFormat="1" ht="16.5" customHeight="1">
      <c r="B177" s="378" t="s">
        <v>10</v>
      </c>
      <c r="C177" s="379"/>
      <c r="D177" s="328"/>
      <c r="E177" s="951">
        <f>+E178-E176</f>
        <v>2.5999999999999996</v>
      </c>
      <c r="F177" s="336">
        <f>+F178-F176</f>
        <v>6.6</v>
      </c>
      <c r="G177" s="336">
        <f>+G178-G176</f>
        <v>5.6</v>
      </c>
      <c r="H177" s="965"/>
      <c r="I177" s="338"/>
      <c r="J177" s="961"/>
      <c r="K177" s="315"/>
      <c r="L177" s="315"/>
      <c r="M177" s="315"/>
      <c r="N177" s="315"/>
      <c r="O177" s="315">
        <v>2</v>
      </c>
      <c r="P177" s="315"/>
      <c r="Q177" s="315"/>
      <c r="R177" s="315"/>
      <c r="S177" s="315"/>
      <c r="T177" s="315"/>
      <c r="U177" s="979">
        <f>SUM(J177:T177)</f>
        <v>2</v>
      </c>
      <c r="W177" s="617"/>
      <c r="X177" s="1161">
        <f>E177-U177</f>
        <v>0.5999999999999996</v>
      </c>
    </row>
    <row r="178" spans="2:24" s="616" customFormat="1" ht="16.5" customHeight="1" thickBot="1">
      <c r="B178" s="378" t="s">
        <v>11</v>
      </c>
      <c r="C178" s="379"/>
      <c r="D178" s="328"/>
      <c r="E178" s="952">
        <f>MAX(E176:G176)*0.2+MAX(E176:G176)</f>
        <v>15.6</v>
      </c>
      <c r="F178" s="953">
        <f>MAX(E176:G176)*0.2+MAX(E176:G176)</f>
        <v>15.6</v>
      </c>
      <c r="G178" s="953">
        <f>MAX(E176:G176)*0.2+MAX(E176:G176)</f>
        <v>15.6</v>
      </c>
      <c r="H178" s="966"/>
      <c r="I178" s="954"/>
      <c r="J178" s="962"/>
      <c r="K178" s="946"/>
      <c r="L178" s="946"/>
      <c r="M178" s="946"/>
      <c r="N178" s="946"/>
      <c r="O178" s="946">
        <f>SUM(O176:O177)</f>
        <v>15</v>
      </c>
      <c r="P178" s="946"/>
      <c r="Q178" s="946"/>
      <c r="R178" s="946"/>
      <c r="S178" s="946"/>
      <c r="T178" s="946"/>
      <c r="U178" s="980">
        <f>SUM(U176:U177)</f>
        <v>15</v>
      </c>
      <c r="W178" s="617"/>
      <c r="X178" s="1161"/>
    </row>
    <row r="179" spans="2:24" s="616" customFormat="1" ht="16.5" customHeight="1">
      <c r="B179" s="382" t="s">
        <v>26</v>
      </c>
      <c r="C179" s="327"/>
      <c r="D179" s="328"/>
      <c r="E179" s="336"/>
      <c r="F179" s="615"/>
      <c r="G179" s="336"/>
      <c r="H179" s="336"/>
      <c r="I179" s="338"/>
      <c r="J179" s="384"/>
      <c r="K179" s="384"/>
      <c r="L179" s="384"/>
      <c r="M179" s="384"/>
      <c r="N179" s="384"/>
      <c r="O179" s="345">
        <f>O177/O176</f>
        <v>0.15384615384615385</v>
      </c>
      <c r="P179" s="384"/>
      <c r="Q179" s="384"/>
      <c r="R179" s="384"/>
      <c r="S179" s="384"/>
      <c r="T179" s="384"/>
      <c r="U179" s="624">
        <f>U177/U176</f>
        <v>0.15384615384615385</v>
      </c>
      <c r="W179" s="617"/>
      <c r="X179" s="1161">
        <f>E179-U179</f>
        <v>-0.15384615384615385</v>
      </c>
    </row>
    <row r="180" spans="2:27" s="616" customFormat="1" ht="16.5" customHeight="1">
      <c r="B180" s="385"/>
      <c r="C180" s="327"/>
      <c r="D180" s="328"/>
      <c r="E180" s="336"/>
      <c r="F180" s="336"/>
      <c r="G180" s="336"/>
      <c r="H180" s="336"/>
      <c r="I180" s="338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  <c r="X180" s="376"/>
      <c r="Y180" s="376"/>
      <c r="AA180" s="617"/>
    </row>
    <row r="181" spans="2:27" s="616" customFormat="1" ht="16.5" customHeight="1">
      <c r="B181" s="385"/>
      <c r="C181" s="327"/>
      <c r="D181" s="328"/>
      <c r="E181" s="336"/>
      <c r="F181" s="336"/>
      <c r="G181" s="336"/>
      <c r="H181" s="336"/>
      <c r="I181" s="338"/>
      <c r="J181" s="292"/>
      <c r="K181" s="625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619"/>
      <c r="AA181" s="617"/>
    </row>
    <row r="182" spans="2:27" s="616" customFormat="1" ht="16.5" customHeight="1">
      <c r="B182" s="385" t="s">
        <v>348</v>
      </c>
      <c r="C182" s="327"/>
      <c r="D182" s="328"/>
      <c r="E182" s="336"/>
      <c r="F182" s="336"/>
      <c r="G182" s="336"/>
      <c r="H182" s="336"/>
      <c r="I182" s="338"/>
      <c r="J182" s="603">
        <v>25</v>
      </c>
      <c r="K182" s="603">
        <v>4</v>
      </c>
      <c r="L182" s="603"/>
      <c r="M182" s="603">
        <v>23</v>
      </c>
      <c r="N182" s="603">
        <v>27</v>
      </c>
      <c r="O182" s="603">
        <v>34</v>
      </c>
      <c r="P182" s="603"/>
      <c r="Q182" s="1164">
        <v>98</v>
      </c>
      <c r="R182" s="1164"/>
      <c r="S182" s="1164"/>
      <c r="T182" s="1164"/>
      <c r="U182" s="1165">
        <f>SUM(J182:T182)</f>
        <v>211</v>
      </c>
      <c r="V182" s="338"/>
      <c r="W182" s="338"/>
      <c r="X182" s="338"/>
      <c r="Y182" s="626"/>
      <c r="Z182" s="619"/>
      <c r="AA182" s="617"/>
    </row>
    <row r="183" spans="2:27" s="616" customFormat="1" ht="16.5" customHeight="1" thickBot="1">
      <c r="B183" s="385"/>
      <c r="C183" s="327"/>
      <c r="D183" s="328"/>
      <c r="E183" s="336"/>
      <c r="F183" s="336"/>
      <c r="G183" s="336"/>
      <c r="H183" s="336"/>
      <c r="I183" s="338"/>
      <c r="J183" s="603">
        <v>25</v>
      </c>
      <c r="K183" s="603">
        <v>4</v>
      </c>
      <c r="L183" s="603"/>
      <c r="M183" s="603">
        <v>23</v>
      </c>
      <c r="N183" s="603">
        <v>27</v>
      </c>
      <c r="O183" s="603">
        <v>19</v>
      </c>
      <c r="P183" s="603"/>
      <c r="Q183" s="1164">
        <v>98</v>
      </c>
      <c r="R183" s="1164"/>
      <c r="S183" s="1164"/>
      <c r="T183" s="1164"/>
      <c r="U183" s="1165">
        <f>SUM(J183:T183)</f>
        <v>196</v>
      </c>
      <c r="V183" s="376"/>
      <c r="W183" s="376"/>
      <c r="X183" s="376"/>
      <c r="Y183" s="376"/>
      <c r="Z183" s="619"/>
      <c r="AA183" s="617"/>
    </row>
    <row r="184" spans="2:23" s="616" customFormat="1" ht="16.5" customHeight="1" thickBot="1">
      <c r="B184" s="385"/>
      <c r="C184" s="1213" t="s">
        <v>147</v>
      </c>
      <c r="D184" s="1214"/>
      <c r="E184" s="1214"/>
      <c r="F184" s="1214"/>
      <c r="G184" s="1214"/>
      <c r="H184" s="1214"/>
      <c r="I184" s="375" t="s">
        <v>125</v>
      </c>
      <c r="J184" s="1224" t="s">
        <v>14</v>
      </c>
      <c r="K184" s="1225"/>
      <c r="L184" s="1225"/>
      <c r="M184" s="1225"/>
      <c r="N184" s="1225"/>
      <c r="O184" s="1225"/>
      <c r="P184" s="1225"/>
      <c r="Q184" s="1225"/>
      <c r="R184" s="1225"/>
      <c r="S184" s="1225"/>
      <c r="T184" s="1225"/>
      <c r="U184" s="1226"/>
      <c r="W184" s="617"/>
    </row>
    <row r="185" spans="2:23" s="616" customFormat="1" ht="16.5" customHeight="1" thickBot="1">
      <c r="B185" s="385"/>
      <c r="C185" s="388"/>
      <c r="D185" s="388"/>
      <c r="E185" s="348" t="s">
        <v>5</v>
      </c>
      <c r="F185" s="301" t="s">
        <v>6</v>
      </c>
      <c r="G185" s="301" t="s">
        <v>7</v>
      </c>
      <c r="H185" s="349" t="s">
        <v>8</v>
      </c>
      <c r="I185" s="375"/>
      <c r="J185" s="627" t="s">
        <v>126</v>
      </c>
      <c r="K185" s="305">
        <v>20</v>
      </c>
      <c r="L185" s="305"/>
      <c r="M185" s="305">
        <v>44</v>
      </c>
      <c r="N185" s="305" t="s">
        <v>139</v>
      </c>
      <c r="O185" s="305" t="s">
        <v>140</v>
      </c>
      <c r="P185" s="305"/>
      <c r="Q185" s="305" t="s">
        <v>142</v>
      </c>
      <c r="R185" s="305"/>
      <c r="S185" s="305"/>
      <c r="T185" s="1034"/>
      <c r="U185" s="778" t="s">
        <v>16</v>
      </c>
      <c r="W185" s="617"/>
    </row>
    <row r="186" spans="2:24" s="616" customFormat="1" ht="16.5" customHeight="1">
      <c r="B186" s="387" t="s">
        <v>9</v>
      </c>
      <c r="C186" s="387"/>
      <c r="D186" s="388"/>
      <c r="E186" s="329">
        <f>E152+E176</f>
        <v>171</v>
      </c>
      <c r="F186" s="330">
        <f>F152+F176</f>
        <v>108</v>
      </c>
      <c r="G186" s="330">
        <f>G152+G176</f>
        <v>174</v>
      </c>
      <c r="H186" s="331">
        <f>H152+H176</f>
        <v>5</v>
      </c>
      <c r="I186" s="629"/>
      <c r="J186" s="1061">
        <f>J152</f>
        <v>21</v>
      </c>
      <c r="K186" s="333">
        <f>K152</f>
        <v>3</v>
      </c>
      <c r="L186" s="1060">
        <f>L152</f>
        <v>0</v>
      </c>
      <c r="M186" s="333">
        <f>M152</f>
        <v>19</v>
      </c>
      <c r="N186" s="1060">
        <f>N152</f>
        <v>22</v>
      </c>
      <c r="O186" s="333">
        <f>O152+O176</f>
        <v>29</v>
      </c>
      <c r="P186" s="1060">
        <f>P159+P176</f>
        <v>0</v>
      </c>
      <c r="Q186" s="333">
        <f>Q152+Q176</f>
        <v>83</v>
      </c>
      <c r="R186" s="1057">
        <f>R159+R176</f>
        <v>0</v>
      </c>
      <c r="S186" s="1057">
        <f>S159+S176</f>
        <v>0</v>
      </c>
      <c r="T186" s="1057">
        <f>T159+T176</f>
        <v>0</v>
      </c>
      <c r="U186" s="779">
        <f>SUM(J186:T186)</f>
        <v>177</v>
      </c>
      <c r="W186" s="617"/>
      <c r="X186" s="1161">
        <f>G186-U186</f>
        <v>-3</v>
      </c>
    </row>
    <row r="187" spans="2:24" s="616" customFormat="1" ht="16.5" customHeight="1">
      <c r="B187" s="378" t="s">
        <v>10</v>
      </c>
      <c r="C187" s="327"/>
      <c r="D187" s="336"/>
      <c r="E187" s="335">
        <f>E188-E186</f>
        <v>42</v>
      </c>
      <c r="F187" s="336">
        <f>F188-F186</f>
        <v>105</v>
      </c>
      <c r="G187" s="336">
        <f>G188-G186</f>
        <v>39</v>
      </c>
      <c r="H187" s="337">
        <f>H153+H177</f>
        <v>0</v>
      </c>
      <c r="I187" s="366"/>
      <c r="J187" s="775">
        <f>J153+J177</f>
        <v>4.2</v>
      </c>
      <c r="K187" s="630">
        <f>K153+K177</f>
        <v>0.6000000000000001</v>
      </c>
      <c r="L187" s="630">
        <f>L153+L177</f>
        <v>0</v>
      </c>
      <c r="M187" s="1103">
        <f>M153+M177</f>
        <v>3.8000000000000003</v>
      </c>
      <c r="N187" s="612">
        <f>ROUNDUP(N153+N177,0)</f>
        <v>5</v>
      </c>
      <c r="O187" s="612">
        <f>O153+O177</f>
        <v>5.2</v>
      </c>
      <c r="P187" s="630">
        <f>P153+P177</f>
        <v>0</v>
      </c>
      <c r="Q187" s="612">
        <f>ROUNDUP(Q153+Q177,0)</f>
        <v>15</v>
      </c>
      <c r="R187" s="630">
        <f>R153+R177</f>
        <v>0</v>
      </c>
      <c r="S187" s="630">
        <f>S153+S177</f>
        <v>0</v>
      </c>
      <c r="T187" s="630">
        <f>T153+T177</f>
        <v>0</v>
      </c>
      <c r="U187" s="316">
        <f>SUM(J187:T187)</f>
        <v>33.8</v>
      </c>
      <c r="W187" s="617"/>
      <c r="X187" s="1161">
        <f>E187-U187</f>
        <v>8.200000000000003</v>
      </c>
    </row>
    <row r="188" spans="2:23" s="616" customFormat="1" ht="16.5" customHeight="1" thickBot="1">
      <c r="B188" s="378" t="s">
        <v>11</v>
      </c>
      <c r="C188" s="327"/>
      <c r="D188" s="328"/>
      <c r="E188" s="339">
        <v>213</v>
      </c>
      <c r="F188" s="340">
        <v>213</v>
      </c>
      <c r="G188" s="340">
        <v>213</v>
      </c>
      <c r="H188" s="341">
        <f>H154+H178</f>
        <v>0</v>
      </c>
      <c r="I188" s="369"/>
      <c r="J188" s="660">
        <f>J154+J178</f>
        <v>25.2</v>
      </c>
      <c r="K188" s="1130">
        <f>K154+K178</f>
        <v>3.6</v>
      </c>
      <c r="L188" s="1130"/>
      <c r="M188" s="1130">
        <f>M154+M178</f>
        <v>22.8</v>
      </c>
      <c r="N188" s="1130">
        <f>SUM(N186:N187)</f>
        <v>27</v>
      </c>
      <c r="O188" s="1130">
        <f>O154+O178</f>
        <v>34.2</v>
      </c>
      <c r="P188" s="1130"/>
      <c r="Q188" s="1130">
        <f>SUM(Q186:Q187)</f>
        <v>98</v>
      </c>
      <c r="R188" s="1130"/>
      <c r="S188" s="1130"/>
      <c r="T188" s="1130"/>
      <c r="U188" s="1129">
        <f>SUM(J188:T188)</f>
        <v>210.8</v>
      </c>
      <c r="W188" s="617"/>
    </row>
    <row r="189" spans="2:23" s="616" customFormat="1" ht="16.5" customHeight="1">
      <c r="B189" s="382" t="s">
        <v>26</v>
      </c>
      <c r="C189" s="379"/>
      <c r="D189" s="328"/>
      <c r="E189" s="336"/>
      <c r="F189" s="336"/>
      <c r="G189" s="336"/>
      <c r="H189" s="336"/>
      <c r="I189" s="338"/>
      <c r="J189" s="345">
        <f>+J187/J186</f>
        <v>0.2</v>
      </c>
      <c r="K189" s="345">
        <f>+K187/K186</f>
        <v>0.20000000000000004</v>
      </c>
      <c r="L189" s="384"/>
      <c r="M189" s="345">
        <f>+M187/M186</f>
        <v>0.2</v>
      </c>
      <c r="N189" s="345">
        <f>+N187/N186</f>
        <v>0.22727272727272727</v>
      </c>
      <c r="O189" s="384">
        <f>O187/O188</f>
        <v>0.15204678362573099</v>
      </c>
      <c r="P189" s="384"/>
      <c r="Q189" s="345">
        <f>+Q187/Q186</f>
        <v>0.18072289156626506</v>
      </c>
      <c r="R189" s="384"/>
      <c r="S189" s="384"/>
      <c r="T189" s="384"/>
      <c r="U189" s="346">
        <f>+U187/U186</f>
        <v>0.1909604519774011</v>
      </c>
      <c r="W189" s="617"/>
    </row>
    <row r="190" spans="1:2" ht="17.25" customHeight="1">
      <c r="A190" s="347"/>
      <c r="B190" s="347"/>
    </row>
    <row r="191" spans="1:2" ht="17.25" customHeight="1">
      <c r="A191" s="347"/>
      <c r="B191" s="670" t="s">
        <v>369</v>
      </c>
    </row>
    <row r="192" spans="1:21" ht="17.25" customHeight="1">
      <c r="A192" s="347"/>
      <c r="B192" s="670" t="s">
        <v>357</v>
      </c>
      <c r="J192" s="1114"/>
      <c r="K192" s="1114"/>
      <c r="L192" s="1114"/>
      <c r="M192" s="1114"/>
      <c r="N192" s="1114"/>
      <c r="O192" s="1114"/>
      <c r="P192" s="1114"/>
      <c r="Q192" s="1119"/>
      <c r="R192" s="1119"/>
      <c r="S192" s="1119"/>
      <c r="T192" s="1119"/>
      <c r="U192" s="1121"/>
    </row>
    <row r="193" spans="2:25" ht="17.25" customHeight="1">
      <c r="B193" s="293" t="s">
        <v>0</v>
      </c>
      <c r="C193" s="598"/>
      <c r="D193" s="599"/>
      <c r="E193" s="599"/>
      <c r="F193" s="599"/>
      <c r="G193" s="599"/>
      <c r="H193" s="599"/>
      <c r="I193" s="600"/>
      <c r="J193" s="600"/>
      <c r="K193" s="600"/>
      <c r="L193" s="600"/>
      <c r="M193" s="600"/>
      <c r="N193" s="600"/>
      <c r="O193" s="600"/>
      <c r="P193" s="600"/>
      <c r="Q193" s="600"/>
      <c r="R193" s="600"/>
      <c r="S193" s="600"/>
      <c r="T193" s="600"/>
      <c r="U193" s="600"/>
      <c r="V193" s="600"/>
      <c r="W193" s="600"/>
      <c r="X193" s="600"/>
      <c r="Y193" s="600"/>
    </row>
    <row r="194" spans="2:25" ht="16.5" customHeight="1">
      <c r="B194" s="293" t="s">
        <v>1</v>
      </c>
      <c r="C194" s="598"/>
      <c r="D194" s="599"/>
      <c r="E194" s="599"/>
      <c r="F194" s="599"/>
      <c r="G194" s="599"/>
      <c r="H194" s="599"/>
      <c r="I194" s="600"/>
      <c r="J194" s="600"/>
      <c r="K194" s="600"/>
      <c r="L194" s="600"/>
      <c r="M194" s="600"/>
      <c r="N194" s="600"/>
      <c r="O194" s="600"/>
      <c r="P194" s="600"/>
      <c r="Q194" s="600"/>
      <c r="R194" s="600"/>
      <c r="S194" s="600"/>
      <c r="T194" s="600"/>
      <c r="U194" s="600"/>
      <c r="V194" s="600"/>
      <c r="W194" s="600"/>
      <c r="X194" s="600"/>
      <c r="Y194" s="600"/>
    </row>
    <row r="196" spans="2:25" ht="16.5" customHeight="1">
      <c r="B196" s="293" t="s">
        <v>220</v>
      </c>
      <c r="N196" s="631"/>
      <c r="O196" s="631"/>
      <c r="P196" s="631"/>
      <c r="Q196" s="631"/>
      <c r="R196" s="631"/>
      <c r="S196" s="631"/>
      <c r="T196" s="631"/>
      <c r="U196" s="631"/>
      <c r="V196" s="631"/>
      <c r="W196" s="631"/>
      <c r="X196" s="631"/>
      <c r="Y196" s="631"/>
    </row>
    <row r="197" spans="5:26" ht="16.5" customHeight="1">
      <c r="E197" s="336"/>
      <c r="F197" s="336"/>
      <c r="G197" s="336"/>
      <c r="H197" s="336"/>
      <c r="I197" s="338"/>
      <c r="J197" s="760"/>
      <c r="K197" s="760"/>
      <c r="L197" s="760"/>
      <c r="M197" s="760"/>
      <c r="N197" s="760"/>
      <c r="O197" s="760"/>
      <c r="P197" s="760"/>
      <c r="Q197" s="760"/>
      <c r="R197" s="760"/>
      <c r="S197" s="760"/>
      <c r="T197" s="760"/>
      <c r="U197" s="760"/>
      <c r="V197" s="760"/>
      <c r="W197" s="760"/>
      <c r="X197" s="760"/>
      <c r="Y197" s="760"/>
      <c r="Z197" s="347"/>
    </row>
    <row r="198" spans="2:26" ht="16.5" customHeight="1" thickBot="1">
      <c r="B198" s="293" t="s">
        <v>244</v>
      </c>
      <c r="E198" s="336"/>
      <c r="F198" s="336"/>
      <c r="G198" s="336"/>
      <c r="H198" s="336"/>
      <c r="I198" s="338"/>
      <c r="J198" s="1165">
        <v>26</v>
      </c>
      <c r="K198" s="1165">
        <v>5</v>
      </c>
      <c r="L198" s="1165"/>
      <c r="M198" s="1165">
        <v>133</v>
      </c>
      <c r="N198" s="1165"/>
      <c r="O198" s="1165"/>
      <c r="P198" s="1165"/>
      <c r="Q198" s="1165">
        <v>4</v>
      </c>
      <c r="R198" s="1165">
        <v>7</v>
      </c>
      <c r="S198" s="1165">
        <v>25</v>
      </c>
      <c r="T198" s="1165">
        <v>6</v>
      </c>
      <c r="U198" s="1165">
        <f>SUM(J198:T198)</f>
        <v>206</v>
      </c>
      <c r="V198" s="761">
        <f>'DIV EQUP'!P10</f>
        <v>0</v>
      </c>
      <c r="W198" s="761">
        <f>'DIV EQUP'!Q10</f>
        <v>0</v>
      </c>
      <c r="X198" s="761"/>
      <c r="Y198" s="761"/>
      <c r="Z198" s="347"/>
    </row>
    <row r="199" spans="3:27" ht="16.5" customHeight="1" thickBot="1">
      <c r="C199" s="295"/>
      <c r="D199" s="606"/>
      <c r="E199" s="1213" t="s">
        <v>3</v>
      </c>
      <c r="F199" s="1214"/>
      <c r="G199" s="1214"/>
      <c r="H199" s="1215"/>
      <c r="I199" s="756"/>
      <c r="J199" s="1211" t="s">
        <v>14</v>
      </c>
      <c r="K199" s="1211"/>
      <c r="L199" s="1211"/>
      <c r="M199" s="1211"/>
      <c r="N199" s="1211"/>
      <c r="O199" s="1211"/>
      <c r="P199" s="1211"/>
      <c r="Q199" s="1211"/>
      <c r="R199" s="1211"/>
      <c r="S199" s="1211"/>
      <c r="T199" s="1211"/>
      <c r="U199" s="1193"/>
      <c r="V199" s="761"/>
      <c r="W199" s="761"/>
      <c r="X199" s="761"/>
      <c r="Y199" s="761"/>
      <c r="Z199" s="347"/>
      <c r="AA199" s="336"/>
    </row>
    <row r="200" spans="2:27" ht="16.5" customHeight="1" thickBot="1">
      <c r="B200" s="293"/>
      <c r="C200" s="298" t="s">
        <v>4</v>
      </c>
      <c r="D200" s="299"/>
      <c r="E200" s="300" t="s">
        <v>5</v>
      </c>
      <c r="F200" s="301" t="s">
        <v>6</v>
      </c>
      <c r="G200" s="301" t="s">
        <v>7</v>
      </c>
      <c r="H200" s="302" t="s">
        <v>8</v>
      </c>
      <c r="I200" s="303" t="s">
        <v>125</v>
      </c>
      <c r="J200" s="758" t="s">
        <v>126</v>
      </c>
      <c r="K200" s="759">
        <v>20</v>
      </c>
      <c r="L200" s="759"/>
      <c r="M200" s="759" t="s">
        <v>139</v>
      </c>
      <c r="N200" s="759"/>
      <c r="O200" s="759"/>
      <c r="P200" s="759"/>
      <c r="Q200" s="759" t="s">
        <v>143</v>
      </c>
      <c r="R200" s="759" t="s">
        <v>144</v>
      </c>
      <c r="S200" s="759" t="s">
        <v>150</v>
      </c>
      <c r="T200" s="759" t="s">
        <v>157</v>
      </c>
      <c r="U200" s="782" t="s">
        <v>16</v>
      </c>
      <c r="V200" s="289"/>
      <c r="W200" s="336"/>
      <c r="X200" s="289"/>
      <c r="Y200" s="289"/>
      <c r="AA200" s="289"/>
    </row>
    <row r="201" spans="3:27" ht="18.75" customHeight="1">
      <c r="C201" s="306" t="s">
        <v>284</v>
      </c>
      <c r="D201" s="307"/>
      <c r="E201" s="372">
        <v>4</v>
      </c>
      <c r="F201" s="309">
        <v>1</v>
      </c>
      <c r="G201" s="309">
        <v>1</v>
      </c>
      <c r="H201" s="374">
        <v>0</v>
      </c>
      <c r="I201" s="311"/>
      <c r="J201" s="312"/>
      <c r="K201" s="312"/>
      <c r="L201" s="312"/>
      <c r="M201" s="312">
        <v>1</v>
      </c>
      <c r="N201" s="312"/>
      <c r="O201" s="312"/>
      <c r="P201" s="312"/>
      <c r="Q201" s="312"/>
      <c r="R201" s="312"/>
      <c r="S201" s="312"/>
      <c r="T201" s="312"/>
      <c r="U201" s="313">
        <f aca="true" t="shared" si="14" ref="U201:U223">SUM(J201:T201)</f>
        <v>1</v>
      </c>
      <c r="V201" s="289"/>
      <c r="W201" s="336"/>
      <c r="X201" s="347"/>
      <c r="Y201" s="347"/>
      <c r="AA201" s="289"/>
    </row>
    <row r="202" spans="3:27" ht="16.5" customHeight="1">
      <c r="C202" s="314">
        <v>42</v>
      </c>
      <c r="D202" s="307"/>
      <c r="E202" s="353">
        <v>2</v>
      </c>
      <c r="F202" s="309">
        <v>0</v>
      </c>
      <c r="G202" s="309">
        <v>2</v>
      </c>
      <c r="H202" s="354">
        <v>0</v>
      </c>
      <c r="I202" s="315"/>
      <c r="J202" s="315"/>
      <c r="K202" s="315"/>
      <c r="L202" s="315"/>
      <c r="M202" s="315">
        <v>2</v>
      </c>
      <c r="N202" s="315"/>
      <c r="O202" s="315"/>
      <c r="P202" s="315"/>
      <c r="Q202" s="315"/>
      <c r="R202" s="315"/>
      <c r="S202" s="315"/>
      <c r="T202" s="315"/>
      <c r="U202" s="313">
        <f t="shared" si="14"/>
        <v>2</v>
      </c>
      <c r="V202" s="289"/>
      <c r="W202" s="336"/>
      <c r="X202" s="347"/>
      <c r="Y202" s="347"/>
      <c r="AA202" s="289"/>
    </row>
    <row r="203" spans="3:27" ht="16.5" customHeight="1" hidden="1">
      <c r="C203" s="933">
        <v>107</v>
      </c>
      <c r="D203" s="934"/>
      <c r="E203" s="353"/>
      <c r="F203" s="309"/>
      <c r="G203" s="309"/>
      <c r="H203" s="354"/>
      <c r="I203" s="31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5"/>
      <c r="U203" s="313">
        <f t="shared" si="14"/>
        <v>0</v>
      </c>
      <c r="V203" s="289"/>
      <c r="W203" s="336"/>
      <c r="X203" s="347"/>
      <c r="Y203" s="347"/>
      <c r="AA203" s="289"/>
    </row>
    <row r="204" spans="3:27" ht="16.5" customHeight="1">
      <c r="C204" s="314">
        <v>108</v>
      </c>
      <c r="D204" s="307"/>
      <c r="E204" s="353">
        <v>27</v>
      </c>
      <c r="F204" s="309">
        <v>15</v>
      </c>
      <c r="G204" s="309">
        <v>26</v>
      </c>
      <c r="H204" s="354">
        <v>0</v>
      </c>
      <c r="I204" s="315"/>
      <c r="J204" s="315"/>
      <c r="K204" s="315"/>
      <c r="L204" s="315"/>
      <c r="M204" s="315">
        <v>21</v>
      </c>
      <c r="N204" s="315"/>
      <c r="O204" s="315"/>
      <c r="P204" s="315"/>
      <c r="Q204" s="315"/>
      <c r="R204" s="315"/>
      <c r="S204" s="315">
        <v>5</v>
      </c>
      <c r="T204" s="315"/>
      <c r="U204" s="313">
        <f t="shared" si="14"/>
        <v>26</v>
      </c>
      <c r="V204" s="289"/>
      <c r="W204" s="336"/>
      <c r="X204" s="347"/>
      <c r="Y204" s="347"/>
      <c r="AA204" s="289"/>
    </row>
    <row r="205" spans="3:27" ht="16.5" customHeight="1">
      <c r="C205" s="314">
        <v>110</v>
      </c>
      <c r="D205" s="307"/>
      <c r="E205" s="353">
        <v>17</v>
      </c>
      <c r="F205" s="309">
        <v>11</v>
      </c>
      <c r="G205" s="309">
        <v>22</v>
      </c>
      <c r="H205" s="354">
        <v>0</v>
      </c>
      <c r="I205" s="315"/>
      <c r="J205" s="315">
        <v>6</v>
      </c>
      <c r="K205" s="315"/>
      <c r="L205" s="315"/>
      <c r="M205" s="315">
        <v>16</v>
      </c>
      <c r="N205" s="315"/>
      <c r="O205" s="315"/>
      <c r="P205" s="315"/>
      <c r="Q205" s="315"/>
      <c r="R205" s="315"/>
      <c r="S205" s="315"/>
      <c r="T205" s="315"/>
      <c r="U205" s="313">
        <f t="shared" si="14"/>
        <v>22</v>
      </c>
      <c r="V205" s="289"/>
      <c r="W205" s="336"/>
      <c r="X205" s="347"/>
      <c r="Y205" s="347"/>
      <c r="AA205" s="289"/>
    </row>
    <row r="206" spans="3:27" ht="16.5" customHeight="1">
      <c r="C206" s="317">
        <v>111</v>
      </c>
      <c r="D206" s="318"/>
      <c r="E206" s="353">
        <v>15</v>
      </c>
      <c r="F206" s="309">
        <v>14</v>
      </c>
      <c r="G206" s="309">
        <v>20</v>
      </c>
      <c r="H206" s="354">
        <v>2</v>
      </c>
      <c r="I206" s="315"/>
      <c r="J206" s="315">
        <v>2</v>
      </c>
      <c r="K206" s="315"/>
      <c r="L206" s="315"/>
      <c r="M206" s="315">
        <v>16</v>
      </c>
      <c r="N206" s="315"/>
      <c r="O206" s="315"/>
      <c r="P206" s="315"/>
      <c r="Q206" s="315"/>
      <c r="R206" s="315">
        <v>2</v>
      </c>
      <c r="S206" s="315"/>
      <c r="T206" s="315"/>
      <c r="U206" s="313">
        <f t="shared" si="14"/>
        <v>20</v>
      </c>
      <c r="V206" s="289"/>
      <c r="W206" s="336"/>
      <c r="X206" s="347"/>
      <c r="Y206" s="347"/>
      <c r="AA206" s="289"/>
    </row>
    <row r="207" spans="3:27" ht="16.5" customHeight="1">
      <c r="C207" s="317" t="s">
        <v>229</v>
      </c>
      <c r="D207" s="318"/>
      <c r="E207" s="353">
        <v>32</v>
      </c>
      <c r="F207" s="309">
        <v>15</v>
      </c>
      <c r="G207" s="309">
        <v>26</v>
      </c>
      <c r="H207" s="354">
        <v>0</v>
      </c>
      <c r="I207" s="315"/>
      <c r="J207" s="315">
        <v>1</v>
      </c>
      <c r="K207" s="315"/>
      <c r="L207" s="315"/>
      <c r="M207" s="315">
        <v>23</v>
      </c>
      <c r="N207" s="315"/>
      <c r="O207" s="315"/>
      <c r="P207" s="315"/>
      <c r="Q207" s="315"/>
      <c r="R207" s="315"/>
      <c r="S207" s="315"/>
      <c r="T207" s="315">
        <v>2</v>
      </c>
      <c r="U207" s="313">
        <f t="shared" si="14"/>
        <v>26</v>
      </c>
      <c r="V207" s="289"/>
      <c r="W207" s="336"/>
      <c r="X207" s="347"/>
      <c r="Y207" s="347"/>
      <c r="AA207" s="289"/>
    </row>
    <row r="208" spans="3:27" ht="16.5" customHeight="1" hidden="1">
      <c r="C208" s="933"/>
      <c r="D208" s="934"/>
      <c r="E208" s="353"/>
      <c r="F208" s="309"/>
      <c r="G208" s="309"/>
      <c r="H208" s="354"/>
      <c r="I208" s="315"/>
      <c r="J208" s="315"/>
      <c r="K208" s="315"/>
      <c r="L208" s="315"/>
      <c r="M208" s="315"/>
      <c r="N208" s="315"/>
      <c r="O208" s="315"/>
      <c r="P208" s="315"/>
      <c r="Q208" s="315"/>
      <c r="R208" s="315"/>
      <c r="S208" s="315"/>
      <c r="T208" s="315"/>
      <c r="U208" s="313">
        <f t="shared" si="14"/>
        <v>0</v>
      </c>
      <c r="V208" s="289"/>
      <c r="W208" s="336"/>
      <c r="X208" s="347"/>
      <c r="Y208" s="347"/>
      <c r="AA208" s="289"/>
    </row>
    <row r="209" spans="3:27" ht="16.5" customHeight="1" hidden="1">
      <c r="C209" s="933"/>
      <c r="D209" s="934"/>
      <c r="E209" s="353"/>
      <c r="F209" s="309"/>
      <c r="G209" s="309"/>
      <c r="H209" s="354"/>
      <c r="I209" s="31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/>
      <c r="T209" s="315"/>
      <c r="U209" s="313">
        <f t="shared" si="14"/>
        <v>0</v>
      </c>
      <c r="V209" s="289"/>
      <c r="W209" s="336"/>
      <c r="X209" s="347"/>
      <c r="Y209" s="347"/>
      <c r="AA209" s="289"/>
    </row>
    <row r="210" spans="3:27" ht="16.5" customHeight="1">
      <c r="C210" s="317">
        <v>204</v>
      </c>
      <c r="D210" s="318"/>
      <c r="E210" s="353">
        <v>9</v>
      </c>
      <c r="F210" s="309">
        <v>6</v>
      </c>
      <c r="G210" s="309">
        <v>10</v>
      </c>
      <c r="H210" s="354">
        <v>0</v>
      </c>
      <c r="I210" s="315"/>
      <c r="J210" s="315">
        <v>5</v>
      </c>
      <c r="K210" s="315"/>
      <c r="L210" s="315"/>
      <c r="M210" s="315">
        <v>2</v>
      </c>
      <c r="N210" s="315"/>
      <c r="O210" s="315"/>
      <c r="P210" s="315"/>
      <c r="Q210" s="315"/>
      <c r="R210" s="315"/>
      <c r="S210" s="315">
        <v>3</v>
      </c>
      <c r="T210" s="315"/>
      <c r="U210" s="313">
        <f t="shared" si="14"/>
        <v>10</v>
      </c>
      <c r="V210" s="289"/>
      <c r="W210" s="336"/>
      <c r="X210" s="347"/>
      <c r="Y210" s="347"/>
      <c r="AA210" s="289"/>
    </row>
    <row r="211" spans="3:27" ht="16.5" customHeight="1">
      <c r="C211" s="317">
        <v>206</v>
      </c>
      <c r="D211" s="318"/>
      <c r="E211" s="353">
        <v>16</v>
      </c>
      <c r="F211" s="309">
        <v>8</v>
      </c>
      <c r="G211" s="309">
        <v>18</v>
      </c>
      <c r="H211" s="354">
        <v>0</v>
      </c>
      <c r="I211" s="315"/>
      <c r="J211" s="315">
        <v>2</v>
      </c>
      <c r="K211" s="315">
        <v>2</v>
      </c>
      <c r="L211" s="315"/>
      <c r="M211" s="315">
        <v>11</v>
      </c>
      <c r="N211" s="315"/>
      <c r="O211" s="315"/>
      <c r="P211" s="315"/>
      <c r="Q211" s="315"/>
      <c r="R211" s="315"/>
      <c r="S211" s="315">
        <v>1</v>
      </c>
      <c r="T211" s="315">
        <v>2</v>
      </c>
      <c r="U211" s="313">
        <f t="shared" si="14"/>
        <v>18</v>
      </c>
      <c r="V211" s="289"/>
      <c r="W211" s="336"/>
      <c r="X211" s="347"/>
      <c r="Y211" s="347"/>
      <c r="AA211" s="289"/>
    </row>
    <row r="212" spans="3:27" ht="16.5" customHeight="1">
      <c r="C212" s="317" t="s">
        <v>206</v>
      </c>
      <c r="D212" s="318"/>
      <c r="E212" s="353">
        <v>23</v>
      </c>
      <c r="F212" s="309">
        <v>8</v>
      </c>
      <c r="G212" s="309">
        <v>12</v>
      </c>
      <c r="H212" s="354">
        <v>0</v>
      </c>
      <c r="I212" s="315"/>
      <c r="J212" s="315"/>
      <c r="K212" s="315"/>
      <c r="L212" s="315"/>
      <c r="M212" s="315">
        <v>7</v>
      </c>
      <c r="N212" s="315"/>
      <c r="O212" s="315"/>
      <c r="P212" s="315"/>
      <c r="Q212" s="315">
        <v>3</v>
      </c>
      <c r="R212" s="315"/>
      <c r="S212" s="315">
        <v>2</v>
      </c>
      <c r="T212" s="315"/>
      <c r="U212" s="313">
        <f t="shared" si="14"/>
        <v>12</v>
      </c>
      <c r="V212" s="289"/>
      <c r="W212" s="336"/>
      <c r="X212" s="347"/>
      <c r="Y212" s="347"/>
      <c r="AA212" s="289"/>
    </row>
    <row r="213" spans="3:27" ht="16.5" customHeight="1">
      <c r="C213" s="317">
        <v>209</v>
      </c>
      <c r="D213" s="318"/>
      <c r="E213" s="353">
        <v>2</v>
      </c>
      <c r="F213" s="309">
        <v>0</v>
      </c>
      <c r="G213" s="309">
        <v>3</v>
      </c>
      <c r="H213" s="354">
        <v>0</v>
      </c>
      <c r="I213" s="315"/>
      <c r="J213" s="315">
        <v>2</v>
      </c>
      <c r="K213" s="315"/>
      <c r="L213" s="315"/>
      <c r="M213" s="315"/>
      <c r="N213" s="315"/>
      <c r="O213" s="315"/>
      <c r="P213" s="315"/>
      <c r="Q213" s="315"/>
      <c r="R213" s="315"/>
      <c r="S213" s="315"/>
      <c r="T213" s="315">
        <v>1</v>
      </c>
      <c r="U213" s="313">
        <f t="shared" si="14"/>
        <v>3</v>
      </c>
      <c r="V213" s="289"/>
      <c r="W213" s="336"/>
      <c r="X213" s="347"/>
      <c r="Y213" s="347"/>
      <c r="AA213" s="289"/>
    </row>
    <row r="214" spans="3:27" ht="16.5" customHeight="1">
      <c r="C214" s="317">
        <v>212</v>
      </c>
      <c r="D214" s="318"/>
      <c r="E214" s="353">
        <v>20</v>
      </c>
      <c r="F214" s="309">
        <v>12</v>
      </c>
      <c r="G214" s="309">
        <v>25</v>
      </c>
      <c r="H214" s="354">
        <v>0</v>
      </c>
      <c r="I214" s="315"/>
      <c r="J214" s="315">
        <v>4</v>
      </c>
      <c r="K214" s="315"/>
      <c r="L214" s="315"/>
      <c r="M214" s="315">
        <v>12</v>
      </c>
      <c r="N214" s="315"/>
      <c r="O214" s="315"/>
      <c r="P214" s="315"/>
      <c r="Q214" s="315"/>
      <c r="R214" s="315">
        <v>4</v>
      </c>
      <c r="S214" s="315">
        <v>5</v>
      </c>
      <c r="T214" s="315"/>
      <c r="U214" s="313">
        <f t="shared" si="14"/>
        <v>25</v>
      </c>
      <c r="V214" s="289"/>
      <c r="W214" s="336"/>
      <c r="X214" s="347"/>
      <c r="Y214" s="347"/>
      <c r="AA214" s="289"/>
    </row>
    <row r="215" spans="3:27" ht="19.5" customHeight="1" hidden="1">
      <c r="C215" s="317"/>
      <c r="D215" s="318"/>
      <c r="E215" s="353"/>
      <c r="F215" s="309"/>
      <c r="G215" s="309"/>
      <c r="H215" s="354"/>
      <c r="I215" s="31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5"/>
      <c r="T215" s="315"/>
      <c r="U215" s="313">
        <f t="shared" si="14"/>
        <v>0</v>
      </c>
      <c r="V215" s="289"/>
      <c r="W215" s="336"/>
      <c r="X215" s="347"/>
      <c r="Y215" s="347"/>
      <c r="AA215" s="289"/>
    </row>
    <row r="216" spans="3:27" ht="16.5" customHeight="1" hidden="1">
      <c r="C216" s="317"/>
      <c r="D216" s="318"/>
      <c r="E216" s="353"/>
      <c r="F216" s="309"/>
      <c r="G216" s="309"/>
      <c r="H216" s="354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/>
      <c r="T216" s="315"/>
      <c r="U216" s="313">
        <f t="shared" si="14"/>
        <v>0</v>
      </c>
      <c r="V216" s="289"/>
      <c r="W216" s="336"/>
      <c r="X216" s="347"/>
      <c r="Y216" s="347"/>
      <c r="AA216" s="289"/>
    </row>
    <row r="217" spans="3:27" ht="16.5" customHeight="1" hidden="1">
      <c r="C217" s="317"/>
      <c r="D217" s="318"/>
      <c r="E217" s="353"/>
      <c r="F217" s="309"/>
      <c r="G217" s="309"/>
      <c r="H217" s="354"/>
      <c r="I217" s="315"/>
      <c r="J217" s="315"/>
      <c r="K217" s="315"/>
      <c r="L217" s="315"/>
      <c r="M217" s="315"/>
      <c r="N217" s="315"/>
      <c r="O217" s="315"/>
      <c r="P217" s="315"/>
      <c r="Q217" s="315"/>
      <c r="R217" s="315"/>
      <c r="S217" s="315"/>
      <c r="T217" s="315"/>
      <c r="U217" s="313">
        <f t="shared" si="14"/>
        <v>0</v>
      </c>
      <c r="V217" s="289"/>
      <c r="W217" s="336"/>
      <c r="X217" s="347"/>
      <c r="Y217" s="347"/>
      <c r="AA217" s="289"/>
    </row>
    <row r="218" spans="3:27" ht="16.5" customHeight="1" hidden="1">
      <c r="C218" s="317"/>
      <c r="D218" s="318"/>
      <c r="E218" s="353"/>
      <c r="F218" s="309"/>
      <c r="G218" s="309"/>
      <c r="H218" s="354"/>
      <c r="I218" s="315"/>
      <c r="J218" s="315"/>
      <c r="K218" s="315"/>
      <c r="L218" s="315"/>
      <c r="M218" s="315"/>
      <c r="N218" s="315"/>
      <c r="O218" s="315"/>
      <c r="P218" s="315"/>
      <c r="Q218" s="315"/>
      <c r="R218" s="315"/>
      <c r="S218" s="315"/>
      <c r="T218" s="315"/>
      <c r="U218" s="313">
        <f t="shared" si="14"/>
        <v>0</v>
      </c>
      <c r="V218" s="289"/>
      <c r="W218" s="336"/>
      <c r="X218" s="347"/>
      <c r="Y218" s="347"/>
      <c r="AA218" s="289"/>
    </row>
    <row r="219" spans="3:27" ht="16.5" customHeight="1" hidden="1">
      <c r="C219" s="317"/>
      <c r="D219" s="318"/>
      <c r="E219" s="353"/>
      <c r="F219" s="309"/>
      <c r="G219" s="309"/>
      <c r="H219" s="354"/>
      <c r="I219" s="31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/>
      <c r="T219" s="315"/>
      <c r="U219" s="313">
        <f t="shared" si="14"/>
        <v>0</v>
      </c>
      <c r="V219" s="289"/>
      <c r="W219" s="336"/>
      <c r="X219" s="347"/>
      <c r="Y219" s="347"/>
      <c r="AA219" s="289"/>
    </row>
    <row r="220" spans="3:27" ht="16.5" customHeight="1" hidden="1">
      <c r="C220" s="317"/>
      <c r="D220" s="318"/>
      <c r="E220" s="353"/>
      <c r="F220" s="309"/>
      <c r="G220" s="309"/>
      <c r="H220" s="354"/>
      <c r="I220" s="315"/>
      <c r="J220" s="315"/>
      <c r="K220" s="315"/>
      <c r="L220" s="315"/>
      <c r="M220" s="315"/>
      <c r="N220" s="315"/>
      <c r="O220" s="315"/>
      <c r="P220" s="315"/>
      <c r="Q220" s="315"/>
      <c r="R220" s="315"/>
      <c r="S220" s="315"/>
      <c r="T220" s="315"/>
      <c r="U220" s="313">
        <f t="shared" si="14"/>
        <v>0</v>
      </c>
      <c r="V220" s="289"/>
      <c r="W220" s="336"/>
      <c r="X220" s="347"/>
      <c r="Y220" s="347"/>
      <c r="AA220" s="289"/>
    </row>
    <row r="221" spans="3:27" ht="16.5" customHeight="1" hidden="1">
      <c r="C221" s="317"/>
      <c r="D221" s="318"/>
      <c r="E221" s="353"/>
      <c r="F221" s="309"/>
      <c r="G221" s="309"/>
      <c r="H221" s="354"/>
      <c r="I221" s="315"/>
      <c r="J221" s="315"/>
      <c r="K221" s="315"/>
      <c r="L221" s="315"/>
      <c r="M221" s="315"/>
      <c r="N221" s="315"/>
      <c r="O221" s="315"/>
      <c r="P221" s="315"/>
      <c r="Q221" s="315"/>
      <c r="R221" s="315"/>
      <c r="S221" s="315"/>
      <c r="T221" s="315"/>
      <c r="U221" s="313">
        <f t="shared" si="14"/>
        <v>0</v>
      </c>
      <c r="V221" s="289"/>
      <c r="W221" s="336"/>
      <c r="X221" s="347"/>
      <c r="Y221" s="347"/>
      <c r="AA221" s="289"/>
    </row>
    <row r="222" spans="3:27" ht="16.5" customHeight="1" hidden="1">
      <c r="C222" s="317"/>
      <c r="D222" s="318"/>
      <c r="E222" s="353"/>
      <c r="F222" s="309"/>
      <c r="G222" s="309"/>
      <c r="H222" s="354"/>
      <c r="I222" s="315"/>
      <c r="J222" s="315"/>
      <c r="K222" s="315"/>
      <c r="L222" s="315"/>
      <c r="M222" s="315"/>
      <c r="N222" s="315"/>
      <c r="O222" s="315"/>
      <c r="P222" s="315"/>
      <c r="Q222" s="315"/>
      <c r="R222" s="315"/>
      <c r="S222" s="315"/>
      <c r="T222" s="315"/>
      <c r="U222" s="313">
        <f t="shared" si="14"/>
        <v>0</v>
      </c>
      <c r="V222" s="289"/>
      <c r="W222" s="336"/>
      <c r="X222" s="347"/>
      <c r="Y222" s="347"/>
      <c r="AA222" s="289"/>
    </row>
    <row r="223" spans="3:27" ht="16.5" customHeight="1" hidden="1">
      <c r="C223" s="317" t="e">
        <f>#REF!</f>
        <v>#REF!</v>
      </c>
      <c r="D223" s="318"/>
      <c r="E223" s="353"/>
      <c r="F223" s="309"/>
      <c r="G223" s="309"/>
      <c r="H223" s="354"/>
      <c r="I223" s="319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3">
        <f t="shared" si="14"/>
        <v>0</v>
      </c>
      <c r="V223" s="289"/>
      <c r="W223" s="336"/>
      <c r="X223" s="347"/>
      <c r="Y223" s="347"/>
      <c r="AA223" s="289"/>
    </row>
    <row r="224" spans="3:27" ht="16.5" customHeight="1" thickBot="1">
      <c r="C224" s="320"/>
      <c r="D224" s="321"/>
      <c r="E224" s="358"/>
      <c r="F224" s="359"/>
      <c r="G224" s="359"/>
      <c r="H224" s="360"/>
      <c r="I224" s="319"/>
      <c r="J224" s="325"/>
      <c r="K224" s="325"/>
      <c r="L224" s="325"/>
      <c r="M224" s="325"/>
      <c r="N224" s="325"/>
      <c r="O224" s="325"/>
      <c r="P224" s="325"/>
      <c r="Q224" s="325"/>
      <c r="R224" s="325"/>
      <c r="S224" s="325"/>
      <c r="T224" s="325"/>
      <c r="U224" s="313"/>
      <c r="V224" s="289"/>
      <c r="W224" s="336"/>
      <c r="X224" s="347"/>
      <c r="Y224" s="347"/>
      <c r="AA224" s="289"/>
    </row>
    <row r="225" spans="2:27" ht="16.5" customHeight="1">
      <c r="B225" s="293" t="s">
        <v>9</v>
      </c>
      <c r="C225" s="327"/>
      <c r="D225" s="328" t="s">
        <v>12</v>
      </c>
      <c r="E225" s="335">
        <f>SUM(E201:E224)+E238</f>
        <v>167</v>
      </c>
      <c r="F225" s="336">
        <f>SUM(F201:F224)+F238</f>
        <v>90</v>
      </c>
      <c r="G225" s="336">
        <f>SUM(G201:G224)+G238</f>
        <v>173</v>
      </c>
      <c r="H225" s="337">
        <f>SUM(H201:H224)+H237</f>
        <v>2</v>
      </c>
      <c r="I225" s="297"/>
      <c r="J225" s="332">
        <f>SUM(J201:J224)+J238</f>
        <v>22</v>
      </c>
      <c r="K225" s="333">
        <f>SUM(K201:K224)+K238</f>
        <v>4</v>
      </c>
      <c r="L225" s="333"/>
      <c r="M225" s="333">
        <f>SUM(M201:M224)+M238</f>
        <v>111</v>
      </c>
      <c r="N225" s="333"/>
      <c r="O225" s="333"/>
      <c r="P225" s="333"/>
      <c r="Q225" s="333">
        <f>SUM(Q201:Q224)+Q238</f>
        <v>4</v>
      </c>
      <c r="R225" s="333">
        <f>SUM(R201:R224)+R238</f>
        <v>6</v>
      </c>
      <c r="S225" s="333">
        <f>SUM(S201:S224)+S238</f>
        <v>21</v>
      </c>
      <c r="T225" s="333">
        <f>SUM(T201:T224)+T238</f>
        <v>5</v>
      </c>
      <c r="U225" s="334">
        <f>SUM(J225:T225)</f>
        <v>173</v>
      </c>
      <c r="V225" s="289"/>
      <c r="W225" s="336"/>
      <c r="X225" s="289"/>
      <c r="Y225" s="289"/>
      <c r="AA225" s="289"/>
    </row>
    <row r="226" spans="2:27" ht="16.5" customHeight="1">
      <c r="B226" s="293" t="s">
        <v>10</v>
      </c>
      <c r="C226" s="327"/>
      <c r="D226" s="328"/>
      <c r="E226" s="335">
        <f>+E227-E225</f>
        <v>40.599999999999994</v>
      </c>
      <c r="F226" s="336">
        <f>+F227-F225</f>
        <v>117.6</v>
      </c>
      <c r="G226" s="336">
        <f>+G227-G225</f>
        <v>34.599999999999994</v>
      </c>
      <c r="H226" s="337"/>
      <c r="I226" s="338"/>
      <c r="J226" s="315">
        <f aca="true" t="shared" si="15" ref="J226:T226">J225*0.2</f>
        <v>4.4</v>
      </c>
      <c r="K226" s="315">
        <f t="shared" si="15"/>
        <v>0.8</v>
      </c>
      <c r="L226" s="315">
        <f t="shared" si="15"/>
        <v>0</v>
      </c>
      <c r="M226" s="315">
        <f t="shared" si="15"/>
        <v>22.200000000000003</v>
      </c>
      <c r="N226" s="315">
        <f t="shared" si="15"/>
        <v>0</v>
      </c>
      <c r="O226" s="315">
        <f t="shared" si="15"/>
        <v>0</v>
      </c>
      <c r="P226" s="315">
        <f t="shared" si="15"/>
        <v>0</v>
      </c>
      <c r="Q226" s="315">
        <v>1</v>
      </c>
      <c r="R226" s="315">
        <f t="shared" si="15"/>
        <v>1.2000000000000002</v>
      </c>
      <c r="S226" s="315">
        <f t="shared" si="15"/>
        <v>4.2</v>
      </c>
      <c r="T226" s="315">
        <f t="shared" si="15"/>
        <v>1</v>
      </c>
      <c r="U226" s="658">
        <f>SUM(J226:T226)-1</f>
        <v>33.800000000000004</v>
      </c>
      <c r="V226" s="289"/>
      <c r="W226" s="336"/>
      <c r="X226" s="289"/>
      <c r="Y226" s="289"/>
      <c r="AA226" s="289"/>
    </row>
    <row r="227" spans="2:27" ht="16.5" customHeight="1" thickBot="1">
      <c r="B227" s="293" t="s">
        <v>11</v>
      </c>
      <c r="C227" s="327"/>
      <c r="D227" s="328"/>
      <c r="E227" s="339">
        <f>MAX(E225:G225)*0.2+MAX(E225:G225)</f>
        <v>207.6</v>
      </c>
      <c r="F227" s="340">
        <f>MAX(E225:H225)*0.2+MAX(E225:G225)</f>
        <v>207.6</v>
      </c>
      <c r="G227" s="340">
        <f>MAX(F225:I225)*0.2+MAX(E225:G225)</f>
        <v>207.6</v>
      </c>
      <c r="H227" s="341"/>
      <c r="I227" s="342"/>
      <c r="J227" s="325">
        <f>SUM(J225:J226)</f>
        <v>26.4</v>
      </c>
      <c r="K227" s="325">
        <f>SUM(K225:K226)</f>
        <v>4.8</v>
      </c>
      <c r="L227" s="343"/>
      <c r="M227" s="343">
        <f>SUM(M225:M226)</f>
        <v>133.2</v>
      </c>
      <c r="N227" s="343"/>
      <c r="O227" s="343"/>
      <c r="P227" s="343"/>
      <c r="Q227" s="325">
        <f>SUM(Q225:Q226)</f>
        <v>5</v>
      </c>
      <c r="R227" s="325">
        <f>SUM(R225:R226)</f>
        <v>7.2</v>
      </c>
      <c r="S227" s="325">
        <f>SUM(S225:S226)</f>
        <v>25.2</v>
      </c>
      <c r="T227" s="325">
        <f>SUM(T225:T226)</f>
        <v>6</v>
      </c>
      <c r="U227" s="1189">
        <v>207</v>
      </c>
      <c r="V227" s="289"/>
      <c r="W227" s="336"/>
      <c r="X227" s="289"/>
      <c r="Y227" s="289"/>
      <c r="AA227" s="289"/>
    </row>
    <row r="228" spans="2:27" ht="16.5" customHeight="1">
      <c r="B228" s="293" t="s">
        <v>26</v>
      </c>
      <c r="C228" s="344"/>
      <c r="D228" s="336"/>
      <c r="E228" s="336"/>
      <c r="F228" s="336"/>
      <c r="G228" s="336"/>
      <c r="H228" s="336"/>
      <c r="I228" s="338"/>
      <c r="J228" s="345">
        <f>+J226/J225</f>
        <v>0.2</v>
      </c>
      <c r="K228" s="345">
        <f>+K226/K225</f>
        <v>0.2</v>
      </c>
      <c r="L228" s="345"/>
      <c r="M228" s="345">
        <f aca="true" t="shared" si="16" ref="M228:R228">+M226/M225</f>
        <v>0.20000000000000004</v>
      </c>
      <c r="N228" s="345"/>
      <c r="O228" s="345"/>
      <c r="P228" s="345"/>
      <c r="Q228" s="345">
        <f t="shared" si="16"/>
        <v>0.25</v>
      </c>
      <c r="R228" s="345">
        <f t="shared" si="16"/>
        <v>0.20000000000000004</v>
      </c>
      <c r="S228" s="345">
        <f>+S226/S225</f>
        <v>0.2</v>
      </c>
      <c r="T228" s="345">
        <f>+T226/T225</f>
        <v>0.2</v>
      </c>
      <c r="U228" s="346">
        <f>+U226/U225</f>
        <v>0.19537572254335261</v>
      </c>
      <c r="V228" s="289"/>
      <c r="W228" s="336"/>
      <c r="X228" s="289"/>
      <c r="Y228" s="289"/>
      <c r="AA228" s="289"/>
    </row>
    <row r="229" spans="3:27" ht="16.5" customHeight="1">
      <c r="C229" s="344"/>
      <c r="D229" s="336"/>
      <c r="E229" s="336"/>
      <c r="F229" s="336"/>
      <c r="G229" s="336"/>
      <c r="H229" s="336"/>
      <c r="I229" s="338"/>
      <c r="AA229" s="289"/>
    </row>
    <row r="230" spans="2:27" ht="14.25" customHeight="1">
      <c r="B230" s="293"/>
      <c r="C230" s="344"/>
      <c r="D230" s="336"/>
      <c r="E230" s="336"/>
      <c r="F230" s="336"/>
      <c r="G230" s="336"/>
      <c r="H230" s="336"/>
      <c r="I230" s="338"/>
      <c r="AA230" s="336"/>
    </row>
    <row r="231" spans="2:27" ht="16.5" customHeight="1" thickBot="1">
      <c r="B231" s="293" t="s">
        <v>251</v>
      </c>
      <c r="C231" s="344"/>
      <c r="D231" s="336"/>
      <c r="E231" s="336"/>
      <c r="F231" s="336"/>
      <c r="G231" s="336"/>
      <c r="H231" s="336"/>
      <c r="I231" s="338"/>
      <c r="AA231" s="336"/>
    </row>
    <row r="232" spans="2:25" ht="16.5" customHeight="1" hidden="1" thickBot="1">
      <c r="B232" s="1213" t="s">
        <v>303</v>
      </c>
      <c r="C232" s="1214"/>
      <c r="D232" s="1214"/>
      <c r="E232" s="1214"/>
      <c r="F232" s="1214"/>
      <c r="G232" s="1214"/>
      <c r="H232" s="1214"/>
      <c r="I232" s="1214"/>
      <c r="J232" s="1214"/>
      <c r="K232" s="1214"/>
      <c r="L232" s="1214"/>
      <c r="M232" s="1214"/>
      <c r="N232" s="1214"/>
      <c r="O232" s="1214"/>
      <c r="P232" s="1214"/>
      <c r="Q232" s="1214"/>
      <c r="R232" s="1214"/>
      <c r="S232" s="1214"/>
      <c r="T232" s="1214"/>
      <c r="U232" s="1215"/>
      <c r="V232" s="293"/>
      <c r="W232" s="293"/>
      <c r="X232" s="293"/>
      <c r="Y232" s="293"/>
    </row>
    <row r="233" spans="2:27" ht="16.5" customHeight="1" thickBot="1">
      <c r="B233" s="1213" t="s">
        <v>228</v>
      </c>
      <c r="C233" s="1222"/>
      <c r="D233" s="1222"/>
      <c r="E233" s="1222"/>
      <c r="F233" s="1222"/>
      <c r="G233" s="1222"/>
      <c r="H233" s="1222"/>
      <c r="I233" s="1222"/>
      <c r="J233" s="1222"/>
      <c r="K233" s="1222"/>
      <c r="L233" s="1222"/>
      <c r="M233" s="1222"/>
      <c r="N233" s="1222"/>
      <c r="O233" s="1222"/>
      <c r="P233" s="1222"/>
      <c r="Q233" s="1222"/>
      <c r="R233" s="1222"/>
      <c r="S233" s="1222"/>
      <c r="T233" s="1222"/>
      <c r="U233" s="1223"/>
      <c r="V233" s="388"/>
      <c r="W233" s="388"/>
      <c r="X233" s="388"/>
      <c r="Y233" s="388"/>
      <c r="Z233" s="769" t="e">
        <f>#REF!-AA233</f>
        <v>#REF!</v>
      </c>
      <c r="AA233" s="336"/>
    </row>
    <row r="234" spans="2:27" ht="16.5" customHeight="1" thickBot="1">
      <c r="B234" s="347"/>
      <c r="C234" s="295"/>
      <c r="D234" s="296"/>
      <c r="E234" s="1194" t="s">
        <v>3</v>
      </c>
      <c r="F234" s="1195"/>
      <c r="G234" s="1195"/>
      <c r="H234" s="1196"/>
      <c r="I234" s="297"/>
      <c r="J234" s="1225" t="s">
        <v>14</v>
      </c>
      <c r="K234" s="1225"/>
      <c r="L234" s="1225"/>
      <c r="M234" s="1225"/>
      <c r="N234" s="1225"/>
      <c r="O234" s="1225"/>
      <c r="P234" s="1225"/>
      <c r="Q234" s="1225"/>
      <c r="R234" s="1225"/>
      <c r="S234" s="1225"/>
      <c r="T234" s="1226"/>
      <c r="U234" s="782" t="s">
        <v>16</v>
      </c>
      <c r="V234" s="376"/>
      <c r="W234" s="376"/>
      <c r="X234" s="376"/>
      <c r="Y234" s="376"/>
      <c r="Z234" s="769" t="e">
        <f>#REF!-AA234</f>
        <v>#REF!</v>
      </c>
      <c r="AA234" s="336"/>
    </row>
    <row r="235" spans="2:27" ht="16.5" customHeight="1" thickBot="1">
      <c r="B235" s="387"/>
      <c r="C235" s="298" t="s">
        <v>4</v>
      </c>
      <c r="D235" s="299"/>
      <c r="E235" s="348" t="s">
        <v>5</v>
      </c>
      <c r="F235" s="301" t="s">
        <v>6</v>
      </c>
      <c r="G235" s="301" t="s">
        <v>7</v>
      </c>
      <c r="H235" s="349" t="s">
        <v>8</v>
      </c>
      <c r="I235" s="303"/>
      <c r="J235" s="304">
        <v>12</v>
      </c>
      <c r="K235" s="759">
        <v>20</v>
      </c>
      <c r="L235" s="305"/>
      <c r="M235" s="305">
        <v>50</v>
      </c>
      <c r="N235" s="305"/>
      <c r="O235" s="305"/>
      <c r="P235" s="305"/>
      <c r="Q235" s="305">
        <v>70</v>
      </c>
      <c r="R235" s="305">
        <v>73</v>
      </c>
      <c r="S235" s="305">
        <v>76</v>
      </c>
      <c r="T235" s="305">
        <v>79</v>
      </c>
      <c r="U235" s="782"/>
      <c r="V235" s="772"/>
      <c r="W235" s="772"/>
      <c r="X235" s="772"/>
      <c r="Y235" s="772"/>
      <c r="Z235" s="769"/>
      <c r="AA235" s="336"/>
    </row>
    <row r="236" spans="2:27" ht="16.5" customHeight="1">
      <c r="B236" s="347"/>
      <c r="C236" s="351">
        <v>657</v>
      </c>
      <c r="D236" s="352" t="s">
        <v>230</v>
      </c>
      <c r="E236" s="353">
        <v>0</v>
      </c>
      <c r="F236" s="309">
        <v>0</v>
      </c>
      <c r="G236" s="309">
        <v>2</v>
      </c>
      <c r="H236" s="354">
        <v>0</v>
      </c>
      <c r="I236" s="311"/>
      <c r="J236" s="311"/>
      <c r="K236" s="333">
        <v>1</v>
      </c>
      <c r="L236" s="333"/>
      <c r="M236" s="684"/>
      <c r="N236" s="684"/>
      <c r="O236" s="684"/>
      <c r="P236" s="684"/>
      <c r="Q236" s="684">
        <v>1</v>
      </c>
      <c r="R236" s="684"/>
      <c r="S236" s="684"/>
      <c r="T236" s="684"/>
      <c r="U236" s="1104">
        <f>SUM(J236:T236)</f>
        <v>2</v>
      </c>
      <c r="V236" s="376"/>
      <c r="W236" s="376"/>
      <c r="X236" s="376"/>
      <c r="Y236" s="376"/>
      <c r="AA236" s="336"/>
    </row>
    <row r="237" spans="2:27" ht="16.5" customHeight="1" thickBot="1">
      <c r="B237" s="347"/>
      <c r="C237" s="356" t="s">
        <v>231</v>
      </c>
      <c r="D237" s="357" t="s">
        <v>232</v>
      </c>
      <c r="E237" s="358">
        <v>0</v>
      </c>
      <c r="F237" s="359">
        <v>0</v>
      </c>
      <c r="G237" s="359">
        <v>6</v>
      </c>
      <c r="H237" s="360">
        <v>0</v>
      </c>
      <c r="I237" s="325"/>
      <c r="J237" s="1077"/>
      <c r="K237" s="343">
        <v>1</v>
      </c>
      <c r="L237" s="343"/>
      <c r="M237" s="343"/>
      <c r="N237" s="343"/>
      <c r="O237" s="343"/>
      <c r="P237" s="343"/>
      <c r="Q237" s="343"/>
      <c r="R237" s="343"/>
      <c r="S237" s="343">
        <v>5</v>
      </c>
      <c r="T237" s="343"/>
      <c r="U237" s="1105">
        <f>SUM(J237:T237)</f>
        <v>6</v>
      </c>
      <c r="V237" s="376"/>
      <c r="W237" s="376"/>
      <c r="X237" s="376"/>
      <c r="Y237" s="376"/>
      <c r="AA237" s="336"/>
    </row>
    <row r="238" spans="2:27" ht="16.5" customHeight="1" thickBot="1">
      <c r="B238" s="367" t="s">
        <v>350</v>
      </c>
      <c r="C238" s="344"/>
      <c r="D238" s="336"/>
      <c r="E238" s="286"/>
      <c r="F238" s="287"/>
      <c r="G238" s="287">
        <f>SUM(G236:G237)</f>
        <v>8</v>
      </c>
      <c r="H238" s="288"/>
      <c r="I238" s="368"/>
      <c r="J238" s="369">
        <f>SUM(J236:J237)</f>
        <v>0</v>
      </c>
      <c r="K238" s="342">
        <f>SUM(K236:K237)</f>
        <v>2</v>
      </c>
      <c r="L238" s="342"/>
      <c r="M238" s="342">
        <f>SUM(M236:M237)</f>
        <v>0</v>
      </c>
      <c r="N238" s="342"/>
      <c r="O238" s="342"/>
      <c r="P238" s="342"/>
      <c r="Q238" s="342">
        <f>SUM(Q236:Q237)</f>
        <v>1</v>
      </c>
      <c r="R238" s="342">
        <f>SUM(R236:R237)</f>
        <v>0</v>
      </c>
      <c r="S238" s="342">
        <f>SUM(S236:S237)</f>
        <v>5</v>
      </c>
      <c r="T238" s="342">
        <f>SUM(T236:T237)</f>
        <v>0</v>
      </c>
      <c r="U238" s="773">
        <f>SUM(J238:T238)</f>
        <v>8</v>
      </c>
      <c r="V238" s="338"/>
      <c r="W238" s="338"/>
      <c r="X238" s="338"/>
      <c r="Y238" s="338"/>
      <c r="AA238" s="336"/>
    </row>
    <row r="240" ht="16.5" customHeight="1">
      <c r="B240" s="289" t="s">
        <v>47</v>
      </c>
    </row>
    <row r="241" spans="1:2" ht="16.5" customHeight="1">
      <c r="A241" s="347"/>
      <c r="B241" s="370" t="s">
        <v>370</v>
      </c>
    </row>
    <row r="242" spans="1:2" ht="16.5" customHeight="1">
      <c r="A242" s="347"/>
      <c r="B242" s="370" t="s">
        <v>371</v>
      </c>
    </row>
    <row r="243" spans="1:2" ht="16.5" customHeight="1">
      <c r="A243" s="347"/>
      <c r="B243" s="370"/>
    </row>
    <row r="244" spans="2:28" ht="16.5" customHeight="1" thickBot="1">
      <c r="B244" s="293" t="s">
        <v>273</v>
      </c>
      <c r="J244" s="604"/>
      <c r="K244" s="604"/>
      <c r="L244" s="604"/>
      <c r="M244" s="604"/>
      <c r="N244" s="604"/>
      <c r="O244" s="604"/>
      <c r="P244" s="604"/>
      <c r="Q244" s="603">
        <v>19</v>
      </c>
      <c r="R244" s="603"/>
      <c r="S244" s="603">
        <v>28</v>
      </c>
      <c r="T244" s="603">
        <v>2</v>
      </c>
      <c r="U244" s="604"/>
      <c r="AA244" s="336"/>
      <c r="AB244" s="220"/>
    </row>
    <row r="245" spans="3:28" ht="16.5" customHeight="1" thickBot="1">
      <c r="C245" s="938"/>
      <c r="D245" s="955"/>
      <c r="E245" s="1203" t="s">
        <v>3</v>
      </c>
      <c r="F245" s="1204"/>
      <c r="G245" s="1204"/>
      <c r="H245" s="1184"/>
      <c r="I245" s="297"/>
      <c r="J245" s="1199" t="s">
        <v>14</v>
      </c>
      <c r="K245" s="1200"/>
      <c r="L245" s="1200"/>
      <c r="M245" s="1200"/>
      <c r="N245" s="1200"/>
      <c r="O245" s="1200"/>
      <c r="P245" s="1200"/>
      <c r="Q245" s="1200"/>
      <c r="R245" s="1200"/>
      <c r="S245" s="1200"/>
      <c r="T245" s="1200"/>
      <c r="U245" s="1201"/>
      <c r="V245" s="1123"/>
      <c r="AA245" s="328"/>
      <c r="AB245" s="220"/>
    </row>
    <row r="246" spans="2:27" ht="16.5" customHeight="1" thickBot="1">
      <c r="B246" s="293"/>
      <c r="C246" s="969" t="s">
        <v>4</v>
      </c>
      <c r="D246" s="1028"/>
      <c r="E246" s="972" t="s">
        <v>5</v>
      </c>
      <c r="F246" s="973" t="s">
        <v>6</v>
      </c>
      <c r="G246" s="973" t="s">
        <v>7</v>
      </c>
      <c r="H246" s="974" t="s">
        <v>8</v>
      </c>
      <c r="I246" s="303" t="s">
        <v>125</v>
      </c>
      <c r="J246" s="975"/>
      <c r="K246" s="976"/>
      <c r="L246" s="976"/>
      <c r="M246" s="976"/>
      <c r="N246" s="976"/>
      <c r="O246" s="976"/>
      <c r="P246" s="976"/>
      <c r="Q246" s="976" t="s">
        <v>143</v>
      </c>
      <c r="R246" s="976" t="s">
        <v>144</v>
      </c>
      <c r="S246" s="976" t="s">
        <v>150</v>
      </c>
      <c r="T246" s="976" t="s">
        <v>157</v>
      </c>
      <c r="U246" s="995" t="s">
        <v>16</v>
      </c>
      <c r="V246" s="289"/>
      <c r="W246" s="291"/>
      <c r="X246" s="220"/>
      <c r="Y246" s="289"/>
      <c r="AA246" s="289"/>
    </row>
    <row r="247" spans="2:27" ht="16.5" customHeight="1" thickBot="1">
      <c r="B247" s="293"/>
      <c r="C247" s="989">
        <v>711</v>
      </c>
      <c r="D247" s="990"/>
      <c r="E247" s="967">
        <v>10</v>
      </c>
      <c r="F247" s="689">
        <v>6</v>
      </c>
      <c r="G247" s="689">
        <v>12</v>
      </c>
      <c r="H247" s="968">
        <v>0</v>
      </c>
      <c r="I247" s="375"/>
      <c r="J247" s="992"/>
      <c r="K247" s="993"/>
      <c r="L247" s="993"/>
      <c r="M247" s="993"/>
      <c r="N247" s="993"/>
      <c r="O247" s="993"/>
      <c r="P247" s="993"/>
      <c r="Q247" s="994">
        <v>10</v>
      </c>
      <c r="R247" s="993"/>
      <c r="S247" s="993"/>
      <c r="T247" s="994">
        <v>2</v>
      </c>
      <c r="U247" s="996">
        <f>SUM(K247:T247)</f>
        <v>12</v>
      </c>
      <c r="V247" s="289"/>
      <c r="W247" s="336"/>
      <c r="X247" s="220"/>
      <c r="Y247" s="289"/>
      <c r="AA247" s="289"/>
    </row>
    <row r="248" spans="2:27" ht="16.5" customHeight="1" thickBot="1">
      <c r="B248" s="370"/>
      <c r="C248" s="988">
        <v>754</v>
      </c>
      <c r="D248" s="991"/>
      <c r="E248" s="983">
        <v>32</v>
      </c>
      <c r="F248" s="728">
        <v>18</v>
      </c>
      <c r="G248" s="728">
        <v>30</v>
      </c>
      <c r="H248" s="984">
        <v>0</v>
      </c>
      <c r="I248" s="333"/>
      <c r="J248" s="1041"/>
      <c r="K248" s="987"/>
      <c r="L248" s="987"/>
      <c r="M248" s="987"/>
      <c r="N248" s="987"/>
      <c r="O248" s="987"/>
      <c r="P248" s="987"/>
      <c r="Q248" s="987">
        <v>9</v>
      </c>
      <c r="R248" s="987"/>
      <c r="S248" s="987">
        <v>21</v>
      </c>
      <c r="T248" s="987"/>
      <c r="U248" s="1039">
        <f>SUM(K248:S248)</f>
        <v>30</v>
      </c>
      <c r="V248" s="289"/>
      <c r="W248" s="336"/>
      <c r="X248" s="220"/>
      <c r="Y248" s="289"/>
      <c r="AA248" s="289"/>
    </row>
    <row r="249" spans="2:27" ht="16.5" customHeight="1">
      <c r="B249" s="378" t="s">
        <v>9</v>
      </c>
      <c r="C249" s="327"/>
      <c r="D249" s="328"/>
      <c r="E249" s="947">
        <f>SUM(E247:E248)</f>
        <v>42</v>
      </c>
      <c r="F249" s="948">
        <f>SUM(F247:F248)</f>
        <v>24</v>
      </c>
      <c r="G249" s="948">
        <f>SUM(G247:G248)</f>
        <v>42</v>
      </c>
      <c r="H249" s="964">
        <f>SUM(H247:H248)</f>
        <v>0</v>
      </c>
      <c r="I249" s="338"/>
      <c r="J249" s="985"/>
      <c r="K249" s="312"/>
      <c r="L249" s="312"/>
      <c r="M249" s="312"/>
      <c r="N249" s="312"/>
      <c r="O249" s="312"/>
      <c r="P249" s="312"/>
      <c r="Q249" s="312">
        <f>SUM(Q247:Q248)</f>
        <v>19</v>
      </c>
      <c r="R249" s="312"/>
      <c r="S249" s="312">
        <f>SUM(S247:S248)</f>
        <v>21</v>
      </c>
      <c r="T249" s="312">
        <f>SUM(T247:T248)</f>
        <v>2</v>
      </c>
      <c r="U249" s="998">
        <f>SUM(J249:T249)</f>
        <v>42</v>
      </c>
      <c r="V249" s="289"/>
      <c r="W249" s="336"/>
      <c r="X249" s="220"/>
      <c r="Y249" s="289"/>
      <c r="AA249" s="289"/>
    </row>
    <row r="250" spans="2:27" ht="16.5" customHeight="1">
      <c r="B250" s="378" t="s">
        <v>10</v>
      </c>
      <c r="C250" s="379"/>
      <c r="D250" s="328"/>
      <c r="E250" s="951">
        <f>+E251-E249</f>
        <v>8.399999999999999</v>
      </c>
      <c r="F250" s="336">
        <f>+F251-F249</f>
        <v>26.4</v>
      </c>
      <c r="G250" s="336">
        <f>+G251-G249</f>
        <v>8.399999999999999</v>
      </c>
      <c r="H250" s="965"/>
      <c r="I250" s="338"/>
      <c r="J250" s="986"/>
      <c r="K250" s="380"/>
      <c r="L250" s="380"/>
      <c r="M250" s="380"/>
      <c r="N250" s="380"/>
      <c r="O250" s="380"/>
      <c r="P250" s="380"/>
      <c r="Q250" s="380"/>
      <c r="R250" s="315"/>
      <c r="S250" s="380">
        <f>S251-S249</f>
        <v>7</v>
      </c>
      <c r="T250" s="380"/>
      <c r="U250" s="997">
        <f>SUM(J250:S250)</f>
        <v>7</v>
      </c>
      <c r="V250" s="289"/>
      <c r="W250" s="291"/>
      <c r="X250" s="220"/>
      <c r="Y250" s="289"/>
      <c r="AA250" s="289"/>
    </row>
    <row r="251" spans="2:27" ht="16.5" customHeight="1" thickBot="1">
      <c r="B251" s="378" t="s">
        <v>11</v>
      </c>
      <c r="C251" s="379"/>
      <c r="D251" s="328"/>
      <c r="E251" s="952">
        <f>MAX(E249:G249)*0.2+MAX(E249:G249)</f>
        <v>50.4</v>
      </c>
      <c r="F251" s="953">
        <f>MAX(E249:G249)*0.2+MAX(E249:G249)</f>
        <v>50.4</v>
      </c>
      <c r="G251" s="953">
        <f>MAX(E249:G249)*0.2+MAX(E249:G249)</f>
        <v>50.4</v>
      </c>
      <c r="H251" s="966"/>
      <c r="I251" s="342"/>
      <c r="J251" s="962"/>
      <c r="K251" s="987"/>
      <c r="L251" s="987"/>
      <c r="M251" s="987"/>
      <c r="N251" s="987"/>
      <c r="O251" s="987"/>
      <c r="P251" s="987"/>
      <c r="Q251" s="987">
        <f>SUM(Q249:Q250)</f>
        <v>19</v>
      </c>
      <c r="R251" s="987"/>
      <c r="S251" s="987">
        <v>28</v>
      </c>
      <c r="T251" s="987">
        <v>2</v>
      </c>
      <c r="U251" s="980">
        <f>SUM(J251:T251)</f>
        <v>49</v>
      </c>
      <c r="V251" s="289"/>
      <c r="W251" s="291"/>
      <c r="X251" s="220"/>
      <c r="Y251" s="289"/>
      <c r="AA251" s="289"/>
    </row>
    <row r="252" spans="2:27" ht="16.5" customHeight="1">
      <c r="B252" s="382" t="s">
        <v>26</v>
      </c>
      <c r="C252" s="327"/>
      <c r="D252" s="328"/>
      <c r="E252" s="336"/>
      <c r="F252" s="336"/>
      <c r="G252" s="336"/>
      <c r="H252" s="336"/>
      <c r="I252" s="338"/>
      <c r="J252" s="383"/>
      <c r="K252" s="383"/>
      <c r="L252" s="383"/>
      <c r="M252" s="383"/>
      <c r="N252" s="383"/>
      <c r="O252" s="383"/>
      <c r="P252" s="383"/>
      <c r="Q252" s="345">
        <f>+Q250/Q249</f>
        <v>0</v>
      </c>
      <c r="R252" s="345"/>
      <c r="S252" s="345">
        <f>+S250/S249</f>
        <v>0.3333333333333333</v>
      </c>
      <c r="T252" s="345">
        <f>+T250/T249</f>
        <v>0</v>
      </c>
      <c r="U252" s="345">
        <f>U250/U249</f>
        <v>0.16666666666666666</v>
      </c>
      <c r="V252" s="289"/>
      <c r="W252" s="291"/>
      <c r="X252" s="220"/>
      <c r="Y252" s="289"/>
      <c r="AA252" s="289"/>
    </row>
    <row r="253" spans="2:27" ht="16.5" customHeight="1">
      <c r="B253" s="382"/>
      <c r="C253" s="327"/>
      <c r="D253" s="328"/>
      <c r="E253" s="336"/>
      <c r="F253" s="336"/>
      <c r="G253" s="336"/>
      <c r="H253" s="336"/>
      <c r="I253" s="338"/>
      <c r="J253" s="383"/>
      <c r="K253" s="383"/>
      <c r="L253" s="383"/>
      <c r="M253" s="383"/>
      <c r="N253" s="383"/>
      <c r="O253" s="383"/>
      <c r="P253" s="383"/>
      <c r="Q253" s="383"/>
      <c r="R253" s="383"/>
      <c r="S253" s="383"/>
      <c r="T253" s="383"/>
      <c r="U253" s="384"/>
      <c r="V253" s="346"/>
      <c r="W253" s="346"/>
      <c r="X253" s="376"/>
      <c r="Y253" s="672"/>
      <c r="AA253" s="289"/>
    </row>
    <row r="254" spans="2:27" ht="16.5" customHeight="1">
      <c r="B254" s="385"/>
      <c r="C254" s="327"/>
      <c r="D254" s="328"/>
      <c r="E254" s="336"/>
      <c r="F254" s="336"/>
      <c r="G254" s="336"/>
      <c r="H254" s="336"/>
      <c r="I254" s="338"/>
      <c r="J254" s="376"/>
      <c r="K254" s="376"/>
      <c r="L254" s="376"/>
      <c r="M254" s="376"/>
      <c r="N254" s="376"/>
      <c r="O254" s="376"/>
      <c r="P254" s="376"/>
      <c r="Q254" s="376"/>
      <c r="R254" s="376"/>
      <c r="S254" s="376"/>
      <c r="T254" s="376"/>
      <c r="U254" s="346"/>
      <c r="V254" s="346"/>
      <c r="W254" s="346"/>
      <c r="X254" s="376"/>
      <c r="Y254" s="328"/>
      <c r="Z254" s="347"/>
      <c r="AA254" s="289"/>
    </row>
    <row r="255" spans="2:27" ht="16.5" customHeight="1" thickBot="1">
      <c r="B255" s="385" t="s">
        <v>274</v>
      </c>
      <c r="C255" s="327"/>
      <c r="D255" s="328"/>
      <c r="E255" s="336"/>
      <c r="F255" s="336"/>
      <c r="G255" s="336"/>
      <c r="H255" s="336"/>
      <c r="I255" s="338"/>
      <c r="J255" s="1165">
        <v>26</v>
      </c>
      <c r="K255" s="1165">
        <v>5</v>
      </c>
      <c r="L255" s="1165"/>
      <c r="M255" s="1165">
        <v>133</v>
      </c>
      <c r="N255" s="1165"/>
      <c r="O255" s="1165"/>
      <c r="P255" s="1165"/>
      <c r="Q255" s="1165">
        <v>24</v>
      </c>
      <c r="R255" s="1165">
        <v>7</v>
      </c>
      <c r="S255" s="1165">
        <v>53</v>
      </c>
      <c r="T255" s="1165">
        <v>8</v>
      </c>
      <c r="U255" s="1165">
        <v>256</v>
      </c>
      <c r="V255" s="376"/>
      <c r="W255" s="376"/>
      <c r="X255" s="338"/>
      <c r="Y255" s="675"/>
      <c r="Z255" s="347"/>
      <c r="AA255" s="289"/>
    </row>
    <row r="256" spans="2:33" ht="16.5" customHeight="1" hidden="1" thickBot="1">
      <c r="B256" s="385"/>
      <c r="C256" s="327"/>
      <c r="D256" s="328"/>
      <c r="E256" s="336"/>
      <c r="F256" s="336"/>
      <c r="G256" s="336"/>
      <c r="H256" s="336"/>
      <c r="I256" s="338"/>
      <c r="J256" s="1198"/>
      <c r="K256" s="1198"/>
      <c r="L256" s="1198"/>
      <c r="M256" s="1198"/>
      <c r="N256" s="1198"/>
      <c r="O256" s="1198"/>
      <c r="P256" s="1198"/>
      <c r="Q256" s="1198"/>
      <c r="R256" s="1198"/>
      <c r="S256" s="1198"/>
      <c r="T256" s="1198"/>
      <c r="U256" s="1198"/>
      <c r="V256" s="383"/>
      <c r="W256" s="383"/>
      <c r="X256" s="383"/>
      <c r="Y256" s="383"/>
      <c r="Z256" s="675"/>
      <c r="AA256" s="328"/>
      <c r="AB256" s="220"/>
      <c r="AC256" s="328"/>
      <c r="AD256" s="328"/>
      <c r="AE256" s="328"/>
      <c r="AF256" s="328"/>
      <c r="AG256" s="347"/>
    </row>
    <row r="257" spans="2:27" ht="15.75" thickBot="1">
      <c r="B257" s="385"/>
      <c r="C257" s="1213" t="s">
        <v>147</v>
      </c>
      <c r="D257" s="1214"/>
      <c r="E257" s="1214"/>
      <c r="F257" s="1214"/>
      <c r="G257" s="1214"/>
      <c r="H257" s="1215"/>
      <c r="I257" s="303" t="s">
        <v>125</v>
      </c>
      <c r="J257" s="1224" t="s">
        <v>14</v>
      </c>
      <c r="K257" s="1225"/>
      <c r="L257" s="1225"/>
      <c r="M257" s="1225"/>
      <c r="N257" s="1225"/>
      <c r="O257" s="1225"/>
      <c r="P257" s="1225"/>
      <c r="Q257" s="1225"/>
      <c r="R257" s="1225"/>
      <c r="S257" s="1225"/>
      <c r="T257" s="1225"/>
      <c r="U257" s="1226"/>
      <c r="V257" s="289"/>
      <c r="W257" s="328"/>
      <c r="X257" s="220"/>
      <c r="Y257" s="347"/>
      <c r="AA257" s="289"/>
    </row>
    <row r="258" spans="2:27" ht="15.75" thickBot="1">
      <c r="B258" s="385"/>
      <c r="C258" s="388"/>
      <c r="D258" s="388"/>
      <c r="E258" s="348" t="s">
        <v>5</v>
      </c>
      <c r="F258" s="301" t="s">
        <v>6</v>
      </c>
      <c r="G258" s="301" t="s">
        <v>7</v>
      </c>
      <c r="H258" s="349" t="s">
        <v>8</v>
      </c>
      <c r="I258" s="375"/>
      <c r="J258" s="304" t="s">
        <v>126</v>
      </c>
      <c r="K258" s="305">
        <v>20</v>
      </c>
      <c r="L258" s="305"/>
      <c r="M258" s="305" t="s">
        <v>139</v>
      </c>
      <c r="N258" s="305"/>
      <c r="O258" s="305"/>
      <c r="P258" s="305"/>
      <c r="Q258" s="305" t="s">
        <v>143</v>
      </c>
      <c r="R258" s="305" t="s">
        <v>144</v>
      </c>
      <c r="S258" s="305" t="s">
        <v>150</v>
      </c>
      <c r="T258" s="305" t="s">
        <v>157</v>
      </c>
      <c r="U258" s="782" t="s">
        <v>16</v>
      </c>
      <c r="V258" s="289"/>
      <c r="W258" s="328"/>
      <c r="X258" s="220"/>
      <c r="Y258" s="347"/>
      <c r="AA258" s="289"/>
    </row>
    <row r="259" spans="2:27" ht="16.5" customHeight="1">
      <c r="B259" s="387" t="s">
        <v>9</v>
      </c>
      <c r="C259" s="387"/>
      <c r="D259" s="388"/>
      <c r="E259" s="329">
        <f>E249+E225</f>
        <v>209</v>
      </c>
      <c r="F259" s="330">
        <f>F249+F225</f>
        <v>114</v>
      </c>
      <c r="G259" s="330">
        <f>G249+G225</f>
        <v>215</v>
      </c>
      <c r="H259" s="331">
        <f>H225+H249</f>
        <v>2</v>
      </c>
      <c r="I259" s="297"/>
      <c r="J259" s="1073">
        <f>J249+J225</f>
        <v>22</v>
      </c>
      <c r="K259" s="1075">
        <f aca="true" t="shared" si="17" ref="K259:T259">K249+K225</f>
        <v>4</v>
      </c>
      <c r="L259" s="1075"/>
      <c r="M259" s="1075">
        <f t="shared" si="17"/>
        <v>111</v>
      </c>
      <c r="N259" s="1075">
        <f t="shared" si="17"/>
        <v>0</v>
      </c>
      <c r="O259" s="1075">
        <f t="shared" si="17"/>
        <v>0</v>
      </c>
      <c r="P259" s="1075">
        <f t="shared" si="17"/>
        <v>0</v>
      </c>
      <c r="Q259" s="1075">
        <f t="shared" si="17"/>
        <v>23</v>
      </c>
      <c r="R259" s="1075">
        <f t="shared" si="17"/>
        <v>6</v>
      </c>
      <c r="S259" s="1075">
        <f t="shared" si="17"/>
        <v>42</v>
      </c>
      <c r="T259" s="1075">
        <f t="shared" si="17"/>
        <v>7</v>
      </c>
      <c r="U259" s="1106">
        <f>SUM(J259:T259)</f>
        <v>215</v>
      </c>
      <c r="V259" s="289"/>
      <c r="W259" s="291"/>
      <c r="X259" s="293">
        <f>G259-U259</f>
        <v>0</v>
      </c>
      <c r="Y259" s="289"/>
      <c r="AA259" s="289"/>
    </row>
    <row r="260" spans="2:27" ht="16.5" customHeight="1">
      <c r="B260" s="378" t="s">
        <v>10</v>
      </c>
      <c r="C260" s="327"/>
      <c r="D260" s="336"/>
      <c r="E260" s="335">
        <f>+E261-E259</f>
        <v>49</v>
      </c>
      <c r="F260" s="336">
        <f>+F261-F259</f>
        <v>144</v>
      </c>
      <c r="G260" s="336">
        <f>+G261-G259</f>
        <v>43</v>
      </c>
      <c r="H260" s="337"/>
      <c r="I260" s="338"/>
      <c r="J260" s="1074">
        <f>J261-J259</f>
        <v>4.399999999999999</v>
      </c>
      <c r="K260" s="1076">
        <f>K261-K259</f>
        <v>0.7999999999999998</v>
      </c>
      <c r="L260" s="1076"/>
      <c r="M260" s="1076">
        <f aca="true" t="shared" si="18" ref="M260:T260">M261-M259</f>
        <v>22.19999999999999</v>
      </c>
      <c r="N260" s="1076">
        <f t="shared" si="18"/>
        <v>0</v>
      </c>
      <c r="O260" s="1076">
        <f t="shared" si="18"/>
        <v>0</v>
      </c>
      <c r="P260" s="1076">
        <f t="shared" si="18"/>
        <v>0</v>
      </c>
      <c r="Q260" s="1076">
        <f>Q261-Q259</f>
        <v>1</v>
      </c>
      <c r="R260" s="1076">
        <f t="shared" si="18"/>
        <v>1.2000000000000002</v>
      </c>
      <c r="S260" s="1076">
        <f t="shared" si="18"/>
        <v>11.200000000000003</v>
      </c>
      <c r="T260" s="1076">
        <f t="shared" si="18"/>
        <v>1</v>
      </c>
      <c r="U260" s="1170">
        <f>U226+U250</f>
        <v>40.800000000000004</v>
      </c>
      <c r="V260" s="289"/>
      <c r="W260" s="291"/>
      <c r="X260" s="1161">
        <f>E260-U260</f>
        <v>8.199999999999996</v>
      </c>
      <c r="Y260" s="289"/>
      <c r="AA260" s="289"/>
    </row>
    <row r="261" spans="2:27" ht="16.5" customHeight="1" thickBot="1">
      <c r="B261" s="378" t="s">
        <v>11</v>
      </c>
      <c r="C261" s="327"/>
      <c r="D261" s="328"/>
      <c r="E261" s="339">
        <f>MAX(E259:G259)*0.2+MAX(E259:G259)</f>
        <v>258</v>
      </c>
      <c r="F261" s="340">
        <f>MAX(E259:G259)*0.2+MAX(E259:G259)</f>
        <v>258</v>
      </c>
      <c r="G261" s="340">
        <f>MAX(E259:G259)*0.2+MAX(E259:G259)</f>
        <v>258</v>
      </c>
      <c r="H261" s="341"/>
      <c r="I261" s="342"/>
      <c r="J261" s="622">
        <f>J227</f>
        <v>26.4</v>
      </c>
      <c r="K261" s="325">
        <f>K227</f>
        <v>4.8</v>
      </c>
      <c r="L261" s="325">
        <f aca="true" t="shared" si="19" ref="L261:T261">L227+L251</f>
        <v>0</v>
      </c>
      <c r="M261" s="325">
        <f t="shared" si="19"/>
        <v>133.2</v>
      </c>
      <c r="N261" s="325">
        <f t="shared" si="19"/>
        <v>0</v>
      </c>
      <c r="O261" s="325">
        <f t="shared" si="19"/>
        <v>0</v>
      </c>
      <c r="P261" s="325">
        <f t="shared" si="19"/>
        <v>0</v>
      </c>
      <c r="Q261" s="325">
        <f t="shared" si="19"/>
        <v>24</v>
      </c>
      <c r="R261" s="325">
        <f t="shared" si="19"/>
        <v>7.2</v>
      </c>
      <c r="S261" s="325">
        <f t="shared" si="19"/>
        <v>53.2</v>
      </c>
      <c r="T261" s="325">
        <f t="shared" si="19"/>
        <v>8</v>
      </c>
      <c r="U261" s="1170">
        <f>U227+U251</f>
        <v>256</v>
      </c>
      <c r="V261" s="289"/>
      <c r="W261" s="291"/>
      <c r="X261" s="220"/>
      <c r="Y261" s="289"/>
      <c r="AA261" s="289"/>
    </row>
    <row r="262" spans="2:27" ht="16.5" customHeight="1">
      <c r="B262" s="382" t="s">
        <v>26</v>
      </c>
      <c r="C262" s="379"/>
      <c r="D262" s="672"/>
      <c r="J262" s="384">
        <f>+J260/J259</f>
        <v>0.19999999999999993</v>
      </c>
      <c r="K262" s="384">
        <f>+K260/K259</f>
        <v>0.19999999999999996</v>
      </c>
      <c r="L262" s="384"/>
      <c r="M262" s="384">
        <f>+M260/M259</f>
        <v>0.1999999999999999</v>
      </c>
      <c r="N262" s="384"/>
      <c r="O262" s="384"/>
      <c r="P262" s="384"/>
      <c r="Q262" s="384">
        <f>+Q260/Q259</f>
        <v>0.043478260869565216</v>
      </c>
      <c r="R262" s="384">
        <f>+R260/R259</f>
        <v>0.20000000000000004</v>
      </c>
      <c r="S262" s="384">
        <f>+S260/S259</f>
        <v>0.2666666666666667</v>
      </c>
      <c r="T262" s="384">
        <f>+T260/T259</f>
        <v>0.14285714285714285</v>
      </c>
      <c r="U262" s="345">
        <f>U260/U259</f>
        <v>0.18976744186046512</v>
      </c>
      <c r="V262" s="289"/>
      <c r="W262" s="677"/>
      <c r="X262" s="220"/>
      <c r="Y262" s="289"/>
      <c r="AA262" s="289"/>
    </row>
    <row r="263" ht="16.5" customHeight="1" hidden="1">
      <c r="B263" s="289" t="s">
        <v>245</v>
      </c>
    </row>
    <row r="264" ht="16.5" customHeight="1" hidden="1">
      <c r="B264" s="289" t="s">
        <v>246</v>
      </c>
    </row>
    <row r="265" spans="2:25" ht="16.5" customHeight="1">
      <c r="B265" s="293" t="s">
        <v>0</v>
      </c>
      <c r="C265" s="598"/>
      <c r="D265" s="599"/>
      <c r="E265" s="599"/>
      <c r="F265" s="599"/>
      <c r="G265" s="599"/>
      <c r="H265" s="599"/>
      <c r="I265" s="600"/>
      <c r="J265" s="600"/>
      <c r="K265" s="600"/>
      <c r="L265" s="600"/>
      <c r="M265" s="600"/>
      <c r="N265" s="600"/>
      <c r="O265" s="600"/>
      <c r="P265" s="600"/>
      <c r="Q265" s="600"/>
      <c r="R265" s="600"/>
      <c r="S265" s="600"/>
      <c r="T265" s="600"/>
      <c r="U265" s="600"/>
      <c r="V265" s="600"/>
      <c r="W265" s="600"/>
      <c r="X265" s="600"/>
      <c r="Y265" s="600"/>
    </row>
    <row r="266" spans="2:25" ht="16.5" customHeight="1">
      <c r="B266" s="293" t="s">
        <v>1</v>
      </c>
      <c r="C266" s="598"/>
      <c r="D266" s="599"/>
      <c r="E266" s="599"/>
      <c r="F266" s="599"/>
      <c r="G266" s="599"/>
      <c r="H266" s="599"/>
      <c r="I266" s="600"/>
      <c r="J266" s="600"/>
      <c r="K266" s="600"/>
      <c r="L266" s="600"/>
      <c r="M266" s="600"/>
      <c r="N266" s="600"/>
      <c r="O266" s="600"/>
      <c r="P266" s="600"/>
      <c r="Q266" s="600"/>
      <c r="R266" s="600"/>
      <c r="S266" s="600"/>
      <c r="T266" s="1132"/>
      <c r="U266" s="600"/>
      <c r="V266" s="600"/>
      <c r="W266" s="600"/>
      <c r="X266" s="600"/>
      <c r="Y266" s="600"/>
    </row>
    <row r="268" spans="2:25" ht="16.5" customHeight="1">
      <c r="B268" s="293" t="s">
        <v>202</v>
      </c>
      <c r="N268" s="631"/>
      <c r="O268" s="631"/>
      <c r="P268" s="631"/>
      <c r="Q268" s="631"/>
      <c r="R268" s="631"/>
      <c r="S268" s="631"/>
      <c r="T268" s="631"/>
      <c r="U268" s="631"/>
      <c r="V268" s="631"/>
      <c r="W268" s="631"/>
      <c r="X268" s="631"/>
      <c r="Y268" s="631"/>
    </row>
    <row r="269" spans="10:21" ht="16.5" customHeight="1">
      <c r="J269" s="603">
        <v>51.6</v>
      </c>
      <c r="K269" s="603">
        <v>4.8</v>
      </c>
      <c r="L269" s="603">
        <v>1.2</v>
      </c>
      <c r="M269" s="603">
        <v>0</v>
      </c>
      <c r="N269" s="603">
        <v>20.4</v>
      </c>
      <c r="O269" s="603"/>
      <c r="P269" s="603"/>
      <c r="Q269" s="603"/>
      <c r="R269" s="603"/>
      <c r="S269" s="603"/>
      <c r="T269" s="603"/>
      <c r="U269" s="603"/>
    </row>
    <row r="270" spans="2:25" ht="16.5" customHeight="1" thickBot="1">
      <c r="B270" s="293" t="s">
        <v>244</v>
      </c>
      <c r="J270" s="603">
        <f>'DIV EQUP'!D11</f>
        <v>51.6</v>
      </c>
      <c r="K270" s="603">
        <f>'DIV EQUP'!E11</f>
        <v>5</v>
      </c>
      <c r="L270" s="603">
        <f>'DIV EQUP'!F11</f>
        <v>1.2</v>
      </c>
      <c r="M270" s="603">
        <f>'DIV EQUP'!G11</f>
        <v>0</v>
      </c>
      <c r="N270" s="603">
        <f>'DIV EQUP'!J11</f>
        <v>20.4</v>
      </c>
      <c r="O270" s="603"/>
      <c r="P270" s="603"/>
      <c r="Q270" s="603">
        <f>'DIV EQUP'!K11</f>
        <v>0</v>
      </c>
      <c r="R270" s="603">
        <f>'DIV EQUP'!L11</f>
        <v>0</v>
      </c>
      <c r="S270" s="603">
        <f>'DIV EQUP'!M11</f>
        <v>0</v>
      </c>
      <c r="T270" s="603">
        <f>'DIV EQUP'!N11</f>
        <v>0</v>
      </c>
      <c r="U270" s="603">
        <f>SUM(J270:T270)</f>
        <v>78.2</v>
      </c>
      <c r="V270" s="292">
        <f>'DIV EQUP'!P11</f>
        <v>0</v>
      </c>
      <c r="W270" s="292">
        <f>'DIV EQUP'!Q11</f>
        <v>0</v>
      </c>
      <c r="X270" s="292">
        <f>'DIV EQUP'!R11</f>
        <v>0</v>
      </c>
      <c r="Y270" s="292">
        <f>'DIV EQUP'!S11</f>
        <v>0</v>
      </c>
    </row>
    <row r="271" spans="3:21" ht="16.5" customHeight="1" thickBot="1">
      <c r="C271" s="295"/>
      <c r="D271" s="296"/>
      <c r="E271" s="1194" t="s">
        <v>3</v>
      </c>
      <c r="F271" s="1195"/>
      <c r="G271" s="1195"/>
      <c r="H271" s="1196"/>
      <c r="I271" s="297"/>
      <c r="J271" s="1210" t="s">
        <v>14</v>
      </c>
      <c r="K271" s="1211"/>
      <c r="L271" s="1211"/>
      <c r="M271" s="1211"/>
      <c r="N271" s="1211"/>
      <c r="O271" s="1211"/>
      <c r="P271" s="1211"/>
      <c r="Q271" s="1211"/>
      <c r="R271" s="1211"/>
      <c r="S271" s="1211"/>
      <c r="T271" s="1211"/>
      <c r="U271" s="1193"/>
    </row>
    <row r="272" spans="2:27" ht="16.5" customHeight="1" thickBot="1">
      <c r="B272" s="293"/>
      <c r="C272" s="298" t="s">
        <v>4</v>
      </c>
      <c r="D272" s="299"/>
      <c r="E272" s="300" t="s">
        <v>5</v>
      </c>
      <c r="F272" s="301" t="s">
        <v>6</v>
      </c>
      <c r="G272" s="301" t="s">
        <v>7</v>
      </c>
      <c r="H272" s="302" t="s">
        <v>8</v>
      </c>
      <c r="I272" s="303" t="s">
        <v>125</v>
      </c>
      <c r="J272" s="304" t="s">
        <v>126</v>
      </c>
      <c r="K272" s="305" t="s">
        <v>128</v>
      </c>
      <c r="L272" s="305">
        <v>20</v>
      </c>
      <c r="M272" s="305"/>
      <c r="N272" s="305" t="s">
        <v>135</v>
      </c>
      <c r="O272" s="305"/>
      <c r="P272" s="305"/>
      <c r="Q272" s="305"/>
      <c r="R272" s="305"/>
      <c r="S272" s="305"/>
      <c r="T272" s="305"/>
      <c r="U272" s="782" t="s">
        <v>16</v>
      </c>
      <c r="V272" s="289"/>
      <c r="W272" s="291"/>
      <c r="X272" s="289"/>
      <c r="Y272" s="289"/>
      <c r="AA272" s="289"/>
    </row>
    <row r="273" spans="3:27" ht="16.5" customHeight="1">
      <c r="C273" s="306" t="s">
        <v>217</v>
      </c>
      <c r="D273" s="307"/>
      <c r="E273" s="372">
        <v>22</v>
      </c>
      <c r="F273" s="373">
        <v>1</v>
      </c>
      <c r="G273" s="373">
        <v>17</v>
      </c>
      <c r="H273" s="374">
        <v>0</v>
      </c>
      <c r="I273" s="311"/>
      <c r="J273" s="312">
        <v>9</v>
      </c>
      <c r="K273" s="312"/>
      <c r="L273" s="312"/>
      <c r="M273" s="312"/>
      <c r="N273" s="312">
        <v>13</v>
      </c>
      <c r="O273" s="312"/>
      <c r="P273" s="312"/>
      <c r="Q273" s="312"/>
      <c r="R273" s="312"/>
      <c r="S273" s="312"/>
      <c r="T273" s="312"/>
      <c r="U273" s="313">
        <f>SUM(J273:T273)</f>
        <v>22</v>
      </c>
      <c r="V273" s="289"/>
      <c r="W273" s="336"/>
      <c r="X273" s="289"/>
      <c r="Y273" s="289"/>
      <c r="AA273" s="289"/>
    </row>
    <row r="274" spans="3:27" ht="16.5" customHeight="1">
      <c r="C274" s="314" t="s">
        <v>233</v>
      </c>
      <c r="D274" s="307"/>
      <c r="E274" s="353">
        <v>9</v>
      </c>
      <c r="F274" s="309">
        <v>5</v>
      </c>
      <c r="G274" s="309">
        <v>20</v>
      </c>
      <c r="H274" s="354">
        <v>0</v>
      </c>
      <c r="I274" s="315"/>
      <c r="J274" s="315">
        <v>5</v>
      </c>
      <c r="K274" s="315">
        <v>3</v>
      </c>
      <c r="L274" s="315">
        <v>1</v>
      </c>
      <c r="M274" s="315"/>
      <c r="N274" s="315"/>
      <c r="O274" s="315"/>
      <c r="P274" s="315"/>
      <c r="Q274" s="315"/>
      <c r="R274" s="315"/>
      <c r="S274" s="315"/>
      <c r="T274" s="315"/>
      <c r="U274" s="316">
        <f>SUM(J274:T274)</f>
        <v>9</v>
      </c>
      <c r="V274" s="289"/>
      <c r="W274" s="336"/>
      <c r="X274" s="289"/>
      <c r="Y274" s="289"/>
      <c r="AA274" s="289"/>
    </row>
    <row r="275" spans="3:27" ht="16.5" customHeight="1" hidden="1">
      <c r="C275" s="314"/>
      <c r="D275" s="307"/>
      <c r="E275" s="353"/>
      <c r="F275" s="309"/>
      <c r="G275" s="309"/>
      <c r="H275" s="354"/>
      <c r="I275" s="315"/>
      <c r="J275" s="315"/>
      <c r="K275" s="315"/>
      <c r="L275" s="315"/>
      <c r="M275" s="315"/>
      <c r="N275" s="315"/>
      <c r="O275" s="315"/>
      <c r="P275" s="315"/>
      <c r="Q275" s="315"/>
      <c r="R275" s="315"/>
      <c r="S275" s="315"/>
      <c r="T275" s="315"/>
      <c r="U275" s="316"/>
      <c r="V275" s="289"/>
      <c r="W275" s="336"/>
      <c r="X275" s="289"/>
      <c r="Y275" s="289"/>
      <c r="AA275" s="289"/>
    </row>
    <row r="276" spans="3:27" ht="16.5" customHeight="1">
      <c r="C276" s="314" t="s">
        <v>234</v>
      </c>
      <c r="D276" s="307"/>
      <c r="E276" s="353">
        <v>25</v>
      </c>
      <c r="F276" s="309">
        <v>9</v>
      </c>
      <c r="G276" s="309">
        <v>19</v>
      </c>
      <c r="H276" s="354">
        <v>0</v>
      </c>
      <c r="I276" s="315"/>
      <c r="J276" s="315">
        <v>25</v>
      </c>
      <c r="K276" s="315"/>
      <c r="L276" s="315"/>
      <c r="M276" s="315"/>
      <c r="N276" s="315"/>
      <c r="O276" s="315"/>
      <c r="P276" s="315"/>
      <c r="Q276" s="315"/>
      <c r="R276" s="315"/>
      <c r="S276" s="315"/>
      <c r="T276" s="315"/>
      <c r="U276" s="316">
        <f>SUM(J276:T276)</f>
        <v>25</v>
      </c>
      <c r="V276" s="289"/>
      <c r="W276" s="336"/>
      <c r="X276" s="289"/>
      <c r="Y276" s="289"/>
      <c r="AA276" s="289"/>
    </row>
    <row r="277" spans="3:27" ht="16.5" customHeight="1" hidden="1">
      <c r="C277" s="314"/>
      <c r="D277" s="307"/>
      <c r="E277" s="353"/>
      <c r="F277" s="309"/>
      <c r="G277" s="309"/>
      <c r="H277" s="354">
        <v>0</v>
      </c>
      <c r="I277" s="315"/>
      <c r="J277" s="315"/>
      <c r="K277" s="315"/>
      <c r="L277" s="315"/>
      <c r="M277" s="315"/>
      <c r="N277" s="315"/>
      <c r="O277" s="315"/>
      <c r="P277" s="315"/>
      <c r="Q277" s="315"/>
      <c r="R277" s="315"/>
      <c r="S277" s="315"/>
      <c r="T277" s="315"/>
      <c r="U277" s="316">
        <f>SUM(J277:T277)</f>
        <v>0</v>
      </c>
      <c r="V277" s="289"/>
      <c r="W277" s="336"/>
      <c r="X277" s="289"/>
      <c r="Y277" s="289"/>
      <c r="AA277" s="289"/>
    </row>
    <row r="278" spans="3:27" ht="16.5" customHeight="1">
      <c r="C278" s="314">
        <v>434</v>
      </c>
      <c r="D278" s="307" t="s">
        <v>211</v>
      </c>
      <c r="E278" s="353">
        <v>10</v>
      </c>
      <c r="F278" s="309">
        <v>4</v>
      </c>
      <c r="G278" s="309">
        <v>10</v>
      </c>
      <c r="H278" s="354">
        <v>0</v>
      </c>
      <c r="I278" s="315"/>
      <c r="J278" s="315">
        <v>4</v>
      </c>
      <c r="K278" s="315">
        <v>2</v>
      </c>
      <c r="L278" s="315"/>
      <c r="M278" s="315"/>
      <c r="N278" s="315">
        <v>4</v>
      </c>
      <c r="O278" s="315"/>
      <c r="P278" s="315"/>
      <c r="Q278" s="315"/>
      <c r="R278" s="315"/>
      <c r="S278" s="315"/>
      <c r="T278" s="315"/>
      <c r="U278" s="316">
        <f>SUM(J278:T278)</f>
        <v>10</v>
      </c>
      <c r="V278" s="289"/>
      <c r="W278" s="336"/>
      <c r="X278" s="289"/>
      <c r="Y278" s="289"/>
      <c r="AA278" s="289"/>
    </row>
    <row r="279" spans="3:27" ht="16.5" customHeight="1" hidden="1">
      <c r="C279" s="314"/>
      <c r="D279" s="307"/>
      <c r="E279" s="353"/>
      <c r="F279" s="309"/>
      <c r="G279" s="309"/>
      <c r="H279" s="354"/>
      <c r="I279" s="315"/>
      <c r="J279" s="315"/>
      <c r="K279" s="315"/>
      <c r="L279" s="315"/>
      <c r="M279" s="315"/>
      <c r="N279" s="315"/>
      <c r="O279" s="315"/>
      <c r="P279" s="315"/>
      <c r="Q279" s="315"/>
      <c r="R279" s="315"/>
      <c r="S279" s="315"/>
      <c r="T279" s="315"/>
      <c r="U279" s="316">
        <f>SUM(J279:T279)</f>
        <v>0</v>
      </c>
      <c r="V279" s="289"/>
      <c r="W279" s="336"/>
      <c r="X279" s="289"/>
      <c r="Y279" s="289"/>
      <c r="AA279" s="289"/>
    </row>
    <row r="280" spans="3:27" ht="16.5" customHeight="1" hidden="1">
      <c r="C280" s="314"/>
      <c r="D280" s="307"/>
      <c r="E280" s="353"/>
      <c r="F280" s="309"/>
      <c r="G280" s="309"/>
      <c r="H280" s="354"/>
      <c r="I280" s="315"/>
      <c r="J280" s="315"/>
      <c r="K280" s="315"/>
      <c r="L280" s="315"/>
      <c r="M280" s="315"/>
      <c r="N280" s="315"/>
      <c r="O280" s="315"/>
      <c r="P280" s="315"/>
      <c r="Q280" s="315"/>
      <c r="R280" s="315"/>
      <c r="S280" s="315"/>
      <c r="T280" s="315"/>
      <c r="U280" s="316">
        <f>SUM(J280:T280)</f>
        <v>0</v>
      </c>
      <c r="V280" s="289"/>
      <c r="W280" s="336"/>
      <c r="X280" s="289"/>
      <c r="Y280" s="289"/>
      <c r="AA280" s="289"/>
    </row>
    <row r="281" spans="3:27" ht="16.5" customHeight="1" hidden="1">
      <c r="C281" s="314"/>
      <c r="D281" s="307"/>
      <c r="E281" s="353"/>
      <c r="F281" s="309"/>
      <c r="G281" s="309"/>
      <c r="H281" s="354"/>
      <c r="I281" s="315"/>
      <c r="J281" s="315"/>
      <c r="K281" s="315"/>
      <c r="L281" s="315"/>
      <c r="M281" s="315"/>
      <c r="N281" s="315"/>
      <c r="O281" s="315"/>
      <c r="P281" s="315"/>
      <c r="Q281" s="315"/>
      <c r="R281" s="315"/>
      <c r="S281" s="315"/>
      <c r="T281" s="315"/>
      <c r="U281" s="316"/>
      <c r="V281" s="289"/>
      <c r="W281" s="336"/>
      <c r="X281" s="289"/>
      <c r="Y281" s="289"/>
      <c r="AA281" s="289"/>
    </row>
    <row r="282" spans="3:27" ht="16.5" customHeight="1" hidden="1">
      <c r="C282" s="314"/>
      <c r="D282" s="307"/>
      <c r="E282" s="353"/>
      <c r="F282" s="309"/>
      <c r="G282" s="309"/>
      <c r="H282" s="354"/>
      <c r="I282" s="315"/>
      <c r="J282" s="315"/>
      <c r="K282" s="315"/>
      <c r="L282" s="315"/>
      <c r="M282" s="315"/>
      <c r="N282" s="315"/>
      <c r="O282" s="315"/>
      <c r="P282" s="315"/>
      <c r="Q282" s="315"/>
      <c r="R282" s="315"/>
      <c r="S282" s="315"/>
      <c r="T282" s="315"/>
      <c r="U282" s="316">
        <f>SUM(J282:T282)</f>
        <v>0</v>
      </c>
      <c r="V282" s="289"/>
      <c r="W282" s="336"/>
      <c r="X282" s="289"/>
      <c r="Y282" s="289"/>
      <c r="AA282" s="289"/>
    </row>
    <row r="283" spans="3:27" ht="16.5" customHeight="1" hidden="1">
      <c r="C283" s="314"/>
      <c r="D283" s="307"/>
      <c r="E283" s="353"/>
      <c r="F283" s="309"/>
      <c r="G283" s="309"/>
      <c r="H283" s="354"/>
      <c r="I283" s="315"/>
      <c r="J283" s="315"/>
      <c r="K283" s="315"/>
      <c r="L283" s="315"/>
      <c r="M283" s="315"/>
      <c r="N283" s="315"/>
      <c r="O283" s="315"/>
      <c r="P283" s="315"/>
      <c r="Q283" s="315"/>
      <c r="R283" s="315"/>
      <c r="S283" s="315"/>
      <c r="T283" s="315"/>
      <c r="U283" s="316">
        <f>SUM(J283:T283)</f>
        <v>0</v>
      </c>
      <c r="V283" s="289"/>
      <c r="W283" s="336"/>
      <c r="X283" s="289"/>
      <c r="Y283" s="289"/>
      <c r="AA283" s="289"/>
    </row>
    <row r="284" spans="3:27" ht="16.5" customHeight="1" hidden="1">
      <c r="C284" s="314"/>
      <c r="D284" s="307"/>
      <c r="E284" s="353"/>
      <c r="F284" s="309"/>
      <c r="G284" s="309"/>
      <c r="H284" s="354"/>
      <c r="I284" s="315"/>
      <c r="J284" s="315"/>
      <c r="K284" s="315"/>
      <c r="L284" s="315"/>
      <c r="M284" s="315"/>
      <c r="N284" s="315"/>
      <c r="O284" s="315"/>
      <c r="P284" s="315"/>
      <c r="Q284" s="315"/>
      <c r="R284" s="315"/>
      <c r="S284" s="315"/>
      <c r="T284" s="315"/>
      <c r="U284" s="316"/>
      <c r="V284" s="289"/>
      <c r="W284" s="336"/>
      <c r="X284" s="289"/>
      <c r="Y284" s="289"/>
      <c r="AA284" s="289"/>
    </row>
    <row r="285" spans="3:27" ht="16.5" customHeight="1" hidden="1">
      <c r="C285" s="314"/>
      <c r="D285" s="307"/>
      <c r="E285" s="353"/>
      <c r="F285" s="309"/>
      <c r="G285" s="309"/>
      <c r="H285" s="354"/>
      <c r="I285" s="315"/>
      <c r="J285" s="315"/>
      <c r="K285" s="315"/>
      <c r="L285" s="315"/>
      <c r="M285" s="315"/>
      <c r="N285" s="315"/>
      <c r="O285" s="315"/>
      <c r="P285" s="315"/>
      <c r="Q285" s="315"/>
      <c r="R285" s="315"/>
      <c r="S285" s="315"/>
      <c r="T285" s="315"/>
      <c r="U285" s="316">
        <f>SUM(J285:T285)</f>
        <v>0</v>
      </c>
      <c r="V285" s="289"/>
      <c r="W285" s="336"/>
      <c r="X285" s="289"/>
      <c r="Y285" s="289"/>
      <c r="AA285" s="289"/>
    </row>
    <row r="286" spans="3:27" ht="16.5" customHeight="1" hidden="1">
      <c r="C286" s="314"/>
      <c r="D286" s="307"/>
      <c r="E286" s="353"/>
      <c r="F286" s="309"/>
      <c r="G286" s="309"/>
      <c r="H286" s="354"/>
      <c r="I286" s="315"/>
      <c r="J286" s="315"/>
      <c r="K286" s="315"/>
      <c r="L286" s="315"/>
      <c r="M286" s="315"/>
      <c r="N286" s="315"/>
      <c r="O286" s="315"/>
      <c r="P286" s="315"/>
      <c r="Q286" s="315"/>
      <c r="R286" s="315"/>
      <c r="S286" s="315"/>
      <c r="T286" s="315"/>
      <c r="U286" s="316">
        <f>SUM(J286:T286)</f>
        <v>0</v>
      </c>
      <c r="V286" s="289"/>
      <c r="W286" s="336"/>
      <c r="X286" s="289"/>
      <c r="Y286" s="289"/>
      <c r="AA286" s="289"/>
    </row>
    <row r="287" spans="3:27" ht="16.5" customHeight="1" hidden="1">
      <c r="C287" s="314"/>
      <c r="D287" s="307"/>
      <c r="E287" s="353"/>
      <c r="F287" s="309"/>
      <c r="G287" s="309"/>
      <c r="H287" s="354"/>
      <c r="I287" s="315"/>
      <c r="J287" s="315"/>
      <c r="K287" s="315"/>
      <c r="L287" s="315"/>
      <c r="M287" s="315"/>
      <c r="N287" s="315"/>
      <c r="O287" s="315"/>
      <c r="P287" s="315"/>
      <c r="Q287" s="315"/>
      <c r="R287" s="315"/>
      <c r="S287" s="315"/>
      <c r="T287" s="315"/>
      <c r="U287" s="316"/>
      <c r="V287" s="289"/>
      <c r="W287" s="336"/>
      <c r="X287" s="289"/>
      <c r="Y287" s="289"/>
      <c r="AA287" s="289"/>
    </row>
    <row r="288" spans="3:27" ht="16.5" customHeight="1" hidden="1">
      <c r="C288" s="314"/>
      <c r="D288" s="307"/>
      <c r="E288" s="353"/>
      <c r="F288" s="309"/>
      <c r="G288" s="309"/>
      <c r="H288" s="354"/>
      <c r="I288" s="315"/>
      <c r="J288" s="315"/>
      <c r="K288" s="315"/>
      <c r="L288" s="315"/>
      <c r="M288" s="315"/>
      <c r="N288" s="315"/>
      <c r="O288" s="315"/>
      <c r="P288" s="315"/>
      <c r="Q288" s="315"/>
      <c r="R288" s="315"/>
      <c r="S288" s="315"/>
      <c r="T288" s="315"/>
      <c r="U288" s="316">
        <f>SUM(J288:T288)</f>
        <v>0</v>
      </c>
      <c r="V288" s="289"/>
      <c r="W288" s="336"/>
      <c r="X288" s="289"/>
      <c r="Y288" s="289"/>
      <c r="AA288" s="289"/>
    </row>
    <row r="289" spans="3:27" ht="16.5" customHeight="1" hidden="1">
      <c r="C289" s="314"/>
      <c r="D289" s="307"/>
      <c r="E289" s="353"/>
      <c r="F289" s="309"/>
      <c r="G289" s="309"/>
      <c r="H289" s="354"/>
      <c r="I289" s="315"/>
      <c r="J289" s="315"/>
      <c r="K289" s="315"/>
      <c r="L289" s="315"/>
      <c r="M289" s="315"/>
      <c r="N289" s="315"/>
      <c r="O289" s="315"/>
      <c r="P289" s="315"/>
      <c r="Q289" s="315"/>
      <c r="R289" s="315"/>
      <c r="S289" s="315"/>
      <c r="T289" s="315"/>
      <c r="U289" s="316">
        <f>SUM(J289:T289)</f>
        <v>0</v>
      </c>
      <c r="V289" s="289"/>
      <c r="W289" s="336"/>
      <c r="X289" s="289"/>
      <c r="Y289" s="289"/>
      <c r="AA289" s="289"/>
    </row>
    <row r="290" spans="3:27" ht="16.5" customHeight="1" hidden="1">
      <c r="C290" s="314"/>
      <c r="D290" s="307"/>
      <c r="E290" s="353"/>
      <c r="F290" s="309"/>
      <c r="G290" s="309"/>
      <c r="H290" s="354"/>
      <c r="I290" s="315"/>
      <c r="J290" s="315"/>
      <c r="K290" s="315"/>
      <c r="L290" s="315"/>
      <c r="M290" s="315"/>
      <c r="N290" s="315"/>
      <c r="O290" s="315"/>
      <c r="P290" s="315"/>
      <c r="Q290" s="315"/>
      <c r="R290" s="315"/>
      <c r="S290" s="315"/>
      <c r="T290" s="315"/>
      <c r="U290" s="316"/>
      <c r="V290" s="289"/>
      <c r="W290" s="336"/>
      <c r="X290" s="289"/>
      <c r="Y290" s="289"/>
      <c r="AA290" s="289"/>
    </row>
    <row r="291" spans="3:27" ht="16.5" customHeight="1" hidden="1">
      <c r="C291" s="314"/>
      <c r="D291" s="307"/>
      <c r="E291" s="353"/>
      <c r="F291" s="309"/>
      <c r="G291" s="309"/>
      <c r="H291" s="354"/>
      <c r="I291" s="315"/>
      <c r="J291" s="315"/>
      <c r="K291" s="315"/>
      <c r="L291" s="315"/>
      <c r="M291" s="315"/>
      <c r="N291" s="315"/>
      <c r="O291" s="315"/>
      <c r="P291" s="315"/>
      <c r="Q291" s="315"/>
      <c r="R291" s="315"/>
      <c r="S291" s="315"/>
      <c r="T291" s="315"/>
      <c r="U291" s="316">
        <f>SUM(J291:T291)</f>
        <v>0</v>
      </c>
      <c r="V291" s="289"/>
      <c r="W291" s="336"/>
      <c r="X291" s="289"/>
      <c r="Y291" s="289"/>
      <c r="AA291" s="289"/>
    </row>
    <row r="292" spans="3:27" ht="16.5" customHeight="1" hidden="1">
      <c r="C292" s="314"/>
      <c r="D292" s="307"/>
      <c r="E292" s="353"/>
      <c r="F292" s="309"/>
      <c r="G292" s="309"/>
      <c r="H292" s="354"/>
      <c r="I292" s="315"/>
      <c r="J292" s="315"/>
      <c r="K292" s="315"/>
      <c r="L292" s="315"/>
      <c r="M292" s="315"/>
      <c r="N292" s="315"/>
      <c r="O292" s="315"/>
      <c r="P292" s="315"/>
      <c r="Q292" s="315"/>
      <c r="R292" s="315"/>
      <c r="S292" s="315"/>
      <c r="T292" s="315"/>
      <c r="U292" s="316">
        <f>SUM(J292:T292)</f>
        <v>0</v>
      </c>
      <c r="V292" s="289"/>
      <c r="W292" s="336"/>
      <c r="X292" s="289"/>
      <c r="Y292" s="289"/>
      <c r="AA292" s="289"/>
    </row>
    <row r="293" spans="3:27" ht="16.5" customHeight="1" hidden="1">
      <c r="C293" s="314"/>
      <c r="D293" s="307"/>
      <c r="E293" s="353"/>
      <c r="F293" s="309"/>
      <c r="G293" s="309"/>
      <c r="H293" s="354"/>
      <c r="I293" s="315"/>
      <c r="J293" s="315"/>
      <c r="K293" s="315"/>
      <c r="L293" s="315"/>
      <c r="M293" s="315"/>
      <c r="N293" s="315"/>
      <c r="O293" s="315"/>
      <c r="P293" s="315"/>
      <c r="Q293" s="315"/>
      <c r="R293" s="315"/>
      <c r="S293" s="315"/>
      <c r="T293" s="315"/>
      <c r="U293" s="316"/>
      <c r="V293" s="289"/>
      <c r="W293" s="336"/>
      <c r="X293" s="289"/>
      <c r="Y293" s="289"/>
      <c r="AA293" s="289"/>
    </row>
    <row r="294" spans="3:27" ht="16.5" customHeight="1" hidden="1">
      <c r="C294" s="314"/>
      <c r="D294" s="307"/>
      <c r="E294" s="353"/>
      <c r="F294" s="309"/>
      <c r="G294" s="309"/>
      <c r="H294" s="354"/>
      <c r="I294" s="315"/>
      <c r="J294" s="315"/>
      <c r="K294" s="315"/>
      <c r="L294" s="315"/>
      <c r="M294" s="315"/>
      <c r="N294" s="315"/>
      <c r="O294" s="315"/>
      <c r="P294" s="315"/>
      <c r="Q294" s="315"/>
      <c r="R294" s="315"/>
      <c r="S294" s="315"/>
      <c r="T294" s="315"/>
      <c r="U294" s="316">
        <f>SUM(J294:T294)</f>
        <v>0</v>
      </c>
      <c r="V294" s="289"/>
      <c r="W294" s="336"/>
      <c r="X294" s="289"/>
      <c r="Y294" s="289"/>
      <c r="AA294" s="289"/>
    </row>
    <row r="295" spans="3:27" ht="16.5" customHeight="1" hidden="1">
      <c r="C295" s="314"/>
      <c r="D295" s="307"/>
      <c r="E295" s="353"/>
      <c r="F295" s="309"/>
      <c r="G295" s="309"/>
      <c r="H295" s="354"/>
      <c r="I295" s="315"/>
      <c r="J295" s="315"/>
      <c r="K295" s="315"/>
      <c r="L295" s="315"/>
      <c r="M295" s="315"/>
      <c r="N295" s="315"/>
      <c r="O295" s="315"/>
      <c r="P295" s="315"/>
      <c r="Q295" s="315"/>
      <c r="R295" s="315"/>
      <c r="S295" s="315"/>
      <c r="T295" s="315"/>
      <c r="U295" s="316">
        <f>SUM(J295:T295)</f>
        <v>0</v>
      </c>
      <c r="V295" s="289"/>
      <c r="W295" s="336"/>
      <c r="X295" s="289"/>
      <c r="Y295" s="289"/>
      <c r="AA295" s="289"/>
    </row>
    <row r="296" spans="3:27" ht="16.5" customHeight="1" hidden="1">
      <c r="C296" s="314"/>
      <c r="D296" s="307"/>
      <c r="E296" s="353"/>
      <c r="F296" s="309"/>
      <c r="G296" s="309"/>
      <c r="H296" s="354"/>
      <c r="I296" s="315"/>
      <c r="J296" s="315"/>
      <c r="K296" s="315"/>
      <c r="L296" s="315"/>
      <c r="M296" s="315"/>
      <c r="N296" s="315"/>
      <c r="O296" s="315"/>
      <c r="P296" s="315"/>
      <c r="Q296" s="315"/>
      <c r="R296" s="315"/>
      <c r="S296" s="315"/>
      <c r="T296" s="315"/>
      <c r="U296" s="316"/>
      <c r="V296" s="289"/>
      <c r="W296" s="336"/>
      <c r="X296" s="289"/>
      <c r="Y296" s="289"/>
      <c r="AA296" s="289"/>
    </row>
    <row r="297" spans="3:27" ht="16.5" customHeight="1" hidden="1">
      <c r="C297" s="314"/>
      <c r="D297" s="307"/>
      <c r="E297" s="353"/>
      <c r="F297" s="309"/>
      <c r="G297" s="309"/>
      <c r="H297" s="354"/>
      <c r="I297" s="315"/>
      <c r="J297" s="315"/>
      <c r="K297" s="315"/>
      <c r="L297" s="315"/>
      <c r="M297" s="315"/>
      <c r="N297" s="315"/>
      <c r="O297" s="315"/>
      <c r="P297" s="315"/>
      <c r="Q297" s="315"/>
      <c r="R297" s="315"/>
      <c r="S297" s="315"/>
      <c r="T297" s="315"/>
      <c r="U297" s="316">
        <f>SUM(J297:T297)</f>
        <v>0</v>
      </c>
      <c r="V297" s="289"/>
      <c r="W297" s="336"/>
      <c r="X297" s="289"/>
      <c r="Y297" s="289"/>
      <c r="AA297" s="289"/>
    </row>
    <row r="298" spans="3:27" ht="16.5" customHeight="1" hidden="1">
      <c r="C298" s="314"/>
      <c r="D298" s="307"/>
      <c r="E298" s="353"/>
      <c r="F298" s="309"/>
      <c r="G298" s="309"/>
      <c r="H298" s="354"/>
      <c r="I298" s="315"/>
      <c r="J298" s="315"/>
      <c r="K298" s="315"/>
      <c r="L298" s="315"/>
      <c r="M298" s="315"/>
      <c r="N298" s="315"/>
      <c r="O298" s="315"/>
      <c r="P298" s="315"/>
      <c r="Q298" s="315"/>
      <c r="R298" s="315"/>
      <c r="S298" s="315"/>
      <c r="T298" s="315"/>
      <c r="U298" s="316">
        <f>SUM(J298:T298)</f>
        <v>0</v>
      </c>
      <c r="V298" s="289"/>
      <c r="W298" s="336"/>
      <c r="X298" s="289"/>
      <c r="Y298" s="289"/>
      <c r="AA298" s="289"/>
    </row>
    <row r="299" spans="3:27" ht="16.5" customHeight="1" hidden="1">
      <c r="C299" s="314"/>
      <c r="D299" s="307"/>
      <c r="E299" s="353"/>
      <c r="F299" s="309"/>
      <c r="G299" s="309"/>
      <c r="H299" s="354"/>
      <c r="I299" s="315"/>
      <c r="J299" s="315"/>
      <c r="K299" s="315"/>
      <c r="L299" s="315"/>
      <c r="M299" s="315"/>
      <c r="N299" s="315"/>
      <c r="O299" s="315"/>
      <c r="P299" s="315"/>
      <c r="Q299" s="315"/>
      <c r="R299" s="315"/>
      <c r="S299" s="315"/>
      <c r="T299" s="315"/>
      <c r="U299" s="316"/>
      <c r="V299" s="289"/>
      <c r="W299" s="336"/>
      <c r="X299" s="289"/>
      <c r="Y299" s="289"/>
      <c r="AA299" s="289"/>
    </row>
    <row r="300" spans="3:27" ht="16.5" customHeight="1" hidden="1">
      <c r="C300" s="317"/>
      <c r="D300" s="318"/>
      <c r="E300" s="353"/>
      <c r="F300" s="309"/>
      <c r="G300" s="309"/>
      <c r="H300" s="354"/>
      <c r="I300" s="315"/>
      <c r="J300" s="315"/>
      <c r="K300" s="315"/>
      <c r="L300" s="315"/>
      <c r="M300" s="315"/>
      <c r="N300" s="315"/>
      <c r="O300" s="315"/>
      <c r="P300" s="315"/>
      <c r="Q300" s="315"/>
      <c r="R300" s="315"/>
      <c r="S300" s="315"/>
      <c r="T300" s="315"/>
      <c r="U300" s="316">
        <f>SUM(J300:T300)</f>
        <v>0</v>
      </c>
      <c r="V300" s="289"/>
      <c r="W300" s="336"/>
      <c r="X300" s="289"/>
      <c r="Y300" s="289"/>
      <c r="AA300" s="289"/>
    </row>
    <row r="301" spans="3:27" ht="16.5" customHeight="1" hidden="1">
      <c r="C301" s="317"/>
      <c r="D301" s="318"/>
      <c r="E301" s="353"/>
      <c r="F301" s="309"/>
      <c r="G301" s="309"/>
      <c r="H301" s="354"/>
      <c r="I301" s="315"/>
      <c r="J301" s="315"/>
      <c r="K301" s="315"/>
      <c r="L301" s="315"/>
      <c r="M301" s="315"/>
      <c r="N301" s="315"/>
      <c r="O301" s="315"/>
      <c r="P301" s="315"/>
      <c r="Q301" s="315"/>
      <c r="R301" s="315"/>
      <c r="S301" s="315"/>
      <c r="T301" s="315"/>
      <c r="U301" s="316">
        <f>SUM(J301:T301)</f>
        <v>0</v>
      </c>
      <c r="V301" s="289"/>
      <c r="W301" s="336"/>
      <c r="X301" s="289"/>
      <c r="Y301" s="289"/>
      <c r="AA301" s="289"/>
    </row>
    <row r="302" spans="3:27" ht="16.5" customHeight="1" hidden="1">
      <c r="C302" s="317"/>
      <c r="D302" s="318"/>
      <c r="E302" s="353"/>
      <c r="F302" s="309"/>
      <c r="G302" s="309"/>
      <c r="H302" s="354"/>
      <c r="I302" s="315"/>
      <c r="J302" s="315"/>
      <c r="K302" s="315"/>
      <c r="L302" s="315"/>
      <c r="M302" s="315"/>
      <c r="N302" s="315"/>
      <c r="O302" s="315"/>
      <c r="P302" s="315"/>
      <c r="Q302" s="315"/>
      <c r="R302" s="315"/>
      <c r="S302" s="315"/>
      <c r="T302" s="315"/>
      <c r="U302" s="316"/>
      <c r="V302" s="289"/>
      <c r="W302" s="336"/>
      <c r="X302" s="289"/>
      <c r="Y302" s="289"/>
      <c r="AA302" s="289"/>
    </row>
    <row r="303" spans="3:27" ht="16.5" customHeight="1" hidden="1">
      <c r="C303" s="317"/>
      <c r="D303" s="318"/>
      <c r="E303" s="353"/>
      <c r="F303" s="309"/>
      <c r="G303" s="309"/>
      <c r="H303" s="354"/>
      <c r="I303" s="315"/>
      <c r="J303" s="315"/>
      <c r="K303" s="315"/>
      <c r="L303" s="315"/>
      <c r="M303" s="315"/>
      <c r="N303" s="315"/>
      <c r="O303" s="315"/>
      <c r="P303" s="315"/>
      <c r="Q303" s="315"/>
      <c r="R303" s="315"/>
      <c r="S303" s="315"/>
      <c r="T303" s="315"/>
      <c r="U303" s="316">
        <f>SUM(J303:T303)</f>
        <v>0</v>
      </c>
      <c r="V303" s="289"/>
      <c r="W303" s="336"/>
      <c r="X303" s="289"/>
      <c r="Y303" s="289"/>
      <c r="AA303" s="289"/>
    </row>
    <row r="304" spans="3:27" ht="16.5" customHeight="1" hidden="1">
      <c r="C304" s="317"/>
      <c r="D304" s="318"/>
      <c r="E304" s="353"/>
      <c r="F304" s="309"/>
      <c r="G304" s="309"/>
      <c r="H304" s="354"/>
      <c r="I304" s="315"/>
      <c r="J304" s="315"/>
      <c r="K304" s="315"/>
      <c r="L304" s="315"/>
      <c r="M304" s="315"/>
      <c r="N304" s="315"/>
      <c r="O304" s="315"/>
      <c r="P304" s="315"/>
      <c r="Q304" s="315"/>
      <c r="R304" s="315"/>
      <c r="S304" s="315"/>
      <c r="T304" s="315"/>
      <c r="U304" s="316">
        <f>SUM(J304:T304)</f>
        <v>0</v>
      </c>
      <c r="V304" s="289"/>
      <c r="W304" s="336"/>
      <c r="X304" s="289"/>
      <c r="Y304" s="289"/>
      <c r="AA304" s="289"/>
    </row>
    <row r="305" spans="3:27" ht="16.5" customHeight="1" hidden="1">
      <c r="C305" s="317"/>
      <c r="D305" s="318"/>
      <c r="E305" s="353"/>
      <c r="F305" s="309"/>
      <c r="G305" s="309"/>
      <c r="H305" s="354"/>
      <c r="I305" s="315"/>
      <c r="J305" s="315"/>
      <c r="K305" s="315"/>
      <c r="L305" s="315"/>
      <c r="M305" s="315"/>
      <c r="N305" s="315"/>
      <c r="O305" s="315"/>
      <c r="P305" s="315"/>
      <c r="Q305" s="315"/>
      <c r="R305" s="315"/>
      <c r="S305" s="315"/>
      <c r="T305" s="315"/>
      <c r="U305" s="316"/>
      <c r="V305" s="289"/>
      <c r="W305" s="336"/>
      <c r="X305" s="289"/>
      <c r="Y305" s="289"/>
      <c r="AA305" s="289"/>
    </row>
    <row r="306" spans="3:27" ht="16.5" customHeight="1" hidden="1">
      <c r="C306" s="317"/>
      <c r="D306" s="318"/>
      <c r="E306" s="353"/>
      <c r="F306" s="309"/>
      <c r="G306" s="309"/>
      <c r="H306" s="354"/>
      <c r="I306" s="315"/>
      <c r="J306" s="315"/>
      <c r="K306" s="315"/>
      <c r="L306" s="315"/>
      <c r="M306" s="315"/>
      <c r="N306" s="315"/>
      <c r="O306" s="315"/>
      <c r="P306" s="315"/>
      <c r="Q306" s="315"/>
      <c r="R306" s="315"/>
      <c r="S306" s="315"/>
      <c r="T306" s="315"/>
      <c r="U306" s="316">
        <f>SUM(J306:T306)</f>
        <v>0</v>
      </c>
      <c r="V306" s="289"/>
      <c r="W306" s="336"/>
      <c r="X306" s="289"/>
      <c r="Y306" s="289"/>
      <c r="AA306" s="289"/>
    </row>
    <row r="307" spans="3:27" ht="16.5" customHeight="1" hidden="1">
      <c r="C307" s="317"/>
      <c r="D307" s="318"/>
      <c r="E307" s="353"/>
      <c r="F307" s="309"/>
      <c r="G307" s="309"/>
      <c r="H307" s="354"/>
      <c r="I307" s="315"/>
      <c r="J307" s="315"/>
      <c r="K307" s="315"/>
      <c r="L307" s="315"/>
      <c r="M307" s="315"/>
      <c r="N307" s="315"/>
      <c r="O307" s="315"/>
      <c r="P307" s="315"/>
      <c r="Q307" s="315"/>
      <c r="R307" s="315"/>
      <c r="S307" s="315"/>
      <c r="T307" s="315"/>
      <c r="U307" s="316">
        <f>SUM(J307:T307)</f>
        <v>0</v>
      </c>
      <c r="V307" s="289"/>
      <c r="W307" s="336"/>
      <c r="X307" s="289"/>
      <c r="Y307" s="289"/>
      <c r="AA307" s="289"/>
    </row>
    <row r="308" spans="3:27" ht="16.5" customHeight="1" hidden="1">
      <c r="C308" s="317"/>
      <c r="D308" s="318"/>
      <c r="E308" s="353"/>
      <c r="F308" s="309"/>
      <c r="G308" s="309"/>
      <c r="H308" s="354"/>
      <c r="I308" s="315"/>
      <c r="J308" s="315"/>
      <c r="K308" s="315"/>
      <c r="L308" s="315"/>
      <c r="M308" s="315"/>
      <c r="N308" s="315"/>
      <c r="O308" s="315"/>
      <c r="P308" s="315"/>
      <c r="Q308" s="315"/>
      <c r="R308" s="315"/>
      <c r="S308" s="315"/>
      <c r="T308" s="315"/>
      <c r="U308" s="316"/>
      <c r="V308" s="289"/>
      <c r="W308" s="336"/>
      <c r="X308" s="289"/>
      <c r="Y308" s="289"/>
      <c r="AA308" s="289"/>
    </row>
    <row r="309" spans="3:27" ht="16.5" customHeight="1" hidden="1">
      <c r="C309" s="317"/>
      <c r="D309" s="318"/>
      <c r="E309" s="353"/>
      <c r="F309" s="309"/>
      <c r="G309" s="309"/>
      <c r="H309" s="354"/>
      <c r="I309" s="315"/>
      <c r="J309" s="315"/>
      <c r="K309" s="315"/>
      <c r="L309" s="315"/>
      <c r="M309" s="315"/>
      <c r="N309" s="315"/>
      <c r="O309" s="315"/>
      <c r="P309" s="315"/>
      <c r="Q309" s="315"/>
      <c r="R309" s="315"/>
      <c r="S309" s="315"/>
      <c r="T309" s="315"/>
      <c r="U309" s="316">
        <f>SUM(J309:T309)</f>
        <v>0</v>
      </c>
      <c r="V309" s="289"/>
      <c r="W309" s="336"/>
      <c r="X309" s="289"/>
      <c r="Y309" s="289"/>
      <c r="AA309" s="289"/>
    </row>
    <row r="310" spans="3:27" ht="16.5" customHeight="1" hidden="1">
      <c r="C310" s="317"/>
      <c r="D310" s="318"/>
      <c r="E310" s="353"/>
      <c r="F310" s="309"/>
      <c r="G310" s="309"/>
      <c r="H310" s="354"/>
      <c r="I310" s="315"/>
      <c r="J310" s="315"/>
      <c r="K310" s="315"/>
      <c r="L310" s="315"/>
      <c r="M310" s="315"/>
      <c r="N310" s="315"/>
      <c r="O310" s="315"/>
      <c r="P310" s="315"/>
      <c r="Q310" s="315"/>
      <c r="R310" s="315"/>
      <c r="S310" s="315"/>
      <c r="T310" s="315"/>
      <c r="U310" s="316">
        <f>SUM(J310:T310)</f>
        <v>0</v>
      </c>
      <c r="V310" s="289"/>
      <c r="W310" s="336"/>
      <c r="X310" s="289"/>
      <c r="Y310" s="289"/>
      <c r="AA310" s="289"/>
    </row>
    <row r="311" spans="3:27" ht="16.5" customHeight="1" hidden="1">
      <c r="C311" s="317"/>
      <c r="D311" s="318"/>
      <c r="E311" s="353"/>
      <c r="F311" s="309"/>
      <c r="G311" s="309"/>
      <c r="H311" s="354"/>
      <c r="I311" s="315"/>
      <c r="J311" s="315"/>
      <c r="K311" s="315"/>
      <c r="L311" s="315"/>
      <c r="M311" s="315"/>
      <c r="N311" s="315"/>
      <c r="O311" s="315"/>
      <c r="P311" s="315"/>
      <c r="Q311" s="315"/>
      <c r="R311" s="315"/>
      <c r="S311" s="315"/>
      <c r="T311" s="315"/>
      <c r="U311" s="316"/>
      <c r="V311" s="289"/>
      <c r="W311" s="336"/>
      <c r="X311" s="289"/>
      <c r="Y311" s="289"/>
      <c r="AA311" s="289"/>
    </row>
    <row r="312" spans="3:27" ht="16.5" customHeight="1" hidden="1">
      <c r="C312" s="317"/>
      <c r="D312" s="318"/>
      <c r="E312" s="353"/>
      <c r="F312" s="309"/>
      <c r="G312" s="309"/>
      <c r="H312" s="354"/>
      <c r="I312" s="315"/>
      <c r="J312" s="315"/>
      <c r="K312" s="315"/>
      <c r="L312" s="315"/>
      <c r="M312" s="315"/>
      <c r="N312" s="315"/>
      <c r="O312" s="315"/>
      <c r="P312" s="315"/>
      <c r="Q312" s="315"/>
      <c r="R312" s="315"/>
      <c r="S312" s="315"/>
      <c r="T312" s="315"/>
      <c r="U312" s="316">
        <f>SUM(J312:T312)</f>
        <v>0</v>
      </c>
      <c r="V312" s="289"/>
      <c r="W312" s="336"/>
      <c r="X312" s="289"/>
      <c r="Y312" s="289"/>
      <c r="AA312" s="289"/>
    </row>
    <row r="313" spans="3:27" ht="16.5" customHeight="1" hidden="1">
      <c r="C313" s="317"/>
      <c r="D313" s="318"/>
      <c r="E313" s="353"/>
      <c r="F313" s="309"/>
      <c r="G313" s="309"/>
      <c r="H313" s="354"/>
      <c r="I313" s="315"/>
      <c r="J313" s="315"/>
      <c r="K313" s="315"/>
      <c r="L313" s="315"/>
      <c r="M313" s="315"/>
      <c r="N313" s="315"/>
      <c r="O313" s="315"/>
      <c r="P313" s="315"/>
      <c r="Q313" s="315"/>
      <c r="R313" s="315"/>
      <c r="S313" s="315"/>
      <c r="T313" s="315"/>
      <c r="U313" s="316">
        <f>SUM(J313:T313)</f>
        <v>0</v>
      </c>
      <c r="V313" s="289"/>
      <c r="W313" s="336"/>
      <c r="X313" s="289"/>
      <c r="Y313" s="289"/>
      <c r="AA313" s="289"/>
    </row>
    <row r="314" spans="3:27" ht="16.5" customHeight="1" hidden="1">
      <c r="C314" s="317"/>
      <c r="D314" s="318"/>
      <c r="E314" s="353"/>
      <c r="F314" s="309"/>
      <c r="G314" s="309"/>
      <c r="H314" s="354"/>
      <c r="I314" s="315"/>
      <c r="J314" s="315"/>
      <c r="K314" s="315"/>
      <c r="L314" s="315"/>
      <c r="M314" s="315"/>
      <c r="N314" s="315"/>
      <c r="O314" s="315"/>
      <c r="P314" s="315"/>
      <c r="Q314" s="315"/>
      <c r="R314" s="315"/>
      <c r="S314" s="315"/>
      <c r="T314" s="315"/>
      <c r="U314" s="316"/>
      <c r="V314" s="289"/>
      <c r="W314" s="336"/>
      <c r="X314" s="289"/>
      <c r="Y314" s="289"/>
      <c r="AA314" s="289"/>
    </row>
    <row r="315" spans="3:27" ht="16.5" customHeight="1" hidden="1">
      <c r="C315" s="317"/>
      <c r="D315" s="318"/>
      <c r="E315" s="353"/>
      <c r="F315" s="309"/>
      <c r="G315" s="309"/>
      <c r="H315" s="354"/>
      <c r="I315" s="315"/>
      <c r="J315" s="315"/>
      <c r="K315" s="315"/>
      <c r="L315" s="315"/>
      <c r="M315" s="315"/>
      <c r="N315" s="315"/>
      <c r="O315" s="315"/>
      <c r="P315" s="315"/>
      <c r="Q315" s="315"/>
      <c r="R315" s="315"/>
      <c r="S315" s="315"/>
      <c r="T315" s="315"/>
      <c r="U315" s="316">
        <f>SUM(J315:T315)</f>
        <v>0</v>
      </c>
      <c r="V315" s="289"/>
      <c r="W315" s="336"/>
      <c r="X315" s="289"/>
      <c r="Y315" s="289"/>
      <c r="AA315" s="289"/>
    </row>
    <row r="316" spans="3:27" ht="16.5" customHeight="1" hidden="1">
      <c r="C316" s="317"/>
      <c r="D316" s="318"/>
      <c r="E316" s="353"/>
      <c r="F316" s="309"/>
      <c r="G316" s="309"/>
      <c r="H316" s="354"/>
      <c r="I316" s="315"/>
      <c r="J316" s="315"/>
      <c r="K316" s="315"/>
      <c r="L316" s="315"/>
      <c r="M316" s="315"/>
      <c r="N316" s="315"/>
      <c r="O316" s="315"/>
      <c r="P316" s="315"/>
      <c r="Q316" s="315"/>
      <c r="R316" s="315"/>
      <c r="S316" s="315"/>
      <c r="T316" s="315"/>
      <c r="U316" s="316">
        <f>SUM(J316:T316)</f>
        <v>0</v>
      </c>
      <c r="V316" s="289"/>
      <c r="W316" s="336"/>
      <c r="X316" s="289"/>
      <c r="Y316" s="289"/>
      <c r="AA316" s="289"/>
    </row>
    <row r="317" spans="3:27" ht="16.5" customHeight="1" hidden="1">
      <c r="C317" s="317"/>
      <c r="D317" s="318"/>
      <c r="E317" s="353"/>
      <c r="F317" s="309"/>
      <c r="G317" s="309"/>
      <c r="H317" s="354"/>
      <c r="I317" s="319"/>
      <c r="J317" s="319"/>
      <c r="K317" s="319"/>
      <c r="L317" s="319"/>
      <c r="M317" s="319"/>
      <c r="N317" s="319"/>
      <c r="O317" s="319"/>
      <c r="P317" s="319"/>
      <c r="Q317" s="319"/>
      <c r="R317" s="319"/>
      <c r="S317" s="319"/>
      <c r="T317" s="319"/>
      <c r="U317" s="316"/>
      <c r="V317" s="289"/>
      <c r="W317" s="336"/>
      <c r="X317" s="289"/>
      <c r="Y317" s="289"/>
      <c r="AA317" s="289"/>
    </row>
    <row r="318" spans="3:27" ht="16.5" customHeight="1" thickBot="1">
      <c r="C318" s="320"/>
      <c r="D318" s="321"/>
      <c r="E318" s="358"/>
      <c r="F318" s="359"/>
      <c r="G318" s="359"/>
      <c r="H318" s="360"/>
      <c r="I318" s="319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325"/>
      <c r="U318" s="326"/>
      <c r="V318" s="289"/>
      <c r="W318" s="336"/>
      <c r="X318" s="289"/>
      <c r="Y318" s="289"/>
      <c r="AA318" s="289"/>
    </row>
    <row r="319" spans="2:27" ht="16.5" customHeight="1">
      <c r="B319" s="293" t="s">
        <v>9</v>
      </c>
      <c r="C319" s="327"/>
      <c r="D319" s="328" t="s">
        <v>12</v>
      </c>
      <c r="E319" s="335">
        <f>SUM(E273:E318)</f>
        <v>66</v>
      </c>
      <c r="F319" s="336">
        <f>SUM(F273:F318)</f>
        <v>19</v>
      </c>
      <c r="G319" s="336">
        <f>SUM(G273:G318)</f>
        <v>66</v>
      </c>
      <c r="H319" s="337">
        <f>SUM(H273:H318)+SUM(H330:H331)</f>
        <v>0</v>
      </c>
      <c r="I319" s="297"/>
      <c r="J319" s="311">
        <f>SUM(J273:J318)+J333</f>
        <v>43</v>
      </c>
      <c r="K319" s="311">
        <f>SUM(K273:K318)+K333</f>
        <v>5</v>
      </c>
      <c r="L319" s="311">
        <f>SUM(L273:L318)</f>
        <v>1</v>
      </c>
      <c r="M319" s="311">
        <f>SUM(M273:M318)</f>
        <v>0</v>
      </c>
      <c r="N319" s="311">
        <f>SUM(N273:N318)+P333</f>
        <v>17</v>
      </c>
      <c r="O319" s="311">
        <f aca="true" t="shared" si="20" ref="O319:T319">SUM(O273:O318)</f>
        <v>0</v>
      </c>
      <c r="P319" s="333">
        <f t="shared" si="20"/>
        <v>0</v>
      </c>
      <c r="Q319" s="333">
        <f t="shared" si="20"/>
        <v>0</v>
      </c>
      <c r="R319" s="333">
        <f t="shared" si="20"/>
        <v>0</v>
      </c>
      <c r="S319" s="333">
        <f t="shared" si="20"/>
        <v>0</v>
      </c>
      <c r="T319" s="333">
        <f t="shared" si="20"/>
        <v>0</v>
      </c>
      <c r="U319" s="334">
        <f>SUM(U273:U318)</f>
        <v>66</v>
      </c>
      <c r="V319" s="289"/>
      <c r="W319" s="336"/>
      <c r="X319" s="289"/>
      <c r="Y319" s="289"/>
      <c r="AA319" s="289"/>
    </row>
    <row r="320" spans="2:27" ht="16.5" customHeight="1">
      <c r="B320" s="293" t="s">
        <v>10</v>
      </c>
      <c r="C320" s="327"/>
      <c r="D320" s="328"/>
      <c r="E320" s="335">
        <f>+E321-E319</f>
        <v>13.200000000000003</v>
      </c>
      <c r="F320" s="336">
        <f>+F321-F319</f>
        <v>60.2</v>
      </c>
      <c r="G320" s="336">
        <f>+G321-G319</f>
        <v>13.200000000000003</v>
      </c>
      <c r="H320" s="337"/>
      <c r="I320" s="338"/>
      <c r="J320" s="775">
        <f>0.2*J319</f>
        <v>8.6</v>
      </c>
      <c r="K320" s="311"/>
      <c r="L320" s="311">
        <f>0.2*L319</f>
        <v>0.2</v>
      </c>
      <c r="M320" s="311">
        <f>M270-M319</f>
        <v>0</v>
      </c>
      <c r="N320" s="311">
        <f>0.2*N319</f>
        <v>3.4000000000000004</v>
      </c>
      <c r="O320" s="315">
        <f aca="true" t="shared" si="21" ref="O320:T320">Q270-O319</f>
        <v>0</v>
      </c>
      <c r="P320" s="315">
        <f t="shared" si="21"/>
        <v>0</v>
      </c>
      <c r="Q320" s="315">
        <f t="shared" si="21"/>
        <v>0</v>
      </c>
      <c r="R320" s="315">
        <f t="shared" si="21"/>
        <v>0</v>
      </c>
      <c r="S320" s="315"/>
      <c r="T320" s="315">
        <f t="shared" si="21"/>
        <v>0</v>
      </c>
      <c r="U320" s="316">
        <f>SUM(J320:T320)</f>
        <v>12.2</v>
      </c>
      <c r="V320" s="289"/>
      <c r="W320" s="336"/>
      <c r="X320" s="289"/>
      <c r="Y320" s="289"/>
      <c r="AA320" s="289"/>
    </row>
    <row r="321" spans="2:27" ht="16.5" customHeight="1" thickBot="1">
      <c r="B321" s="293" t="s">
        <v>11</v>
      </c>
      <c r="C321" s="327"/>
      <c r="D321" s="328"/>
      <c r="E321" s="339">
        <f>MAX(E319:H319)*0.2+MAX(E319:G319)</f>
        <v>79.2</v>
      </c>
      <c r="F321" s="340">
        <f>MAX(E319:H319)*0.2+MAX(E319:G319)</f>
        <v>79.2</v>
      </c>
      <c r="G321" s="340">
        <f>MAX(E319:H319)*0.2+MAX(E319:G319)</f>
        <v>79.2</v>
      </c>
      <c r="H321" s="341"/>
      <c r="I321" s="342"/>
      <c r="J321" s="325">
        <f>SUM(J319:J320)</f>
        <v>51.6</v>
      </c>
      <c r="K321" s="325">
        <f>SUM(K319:K320)</f>
        <v>5</v>
      </c>
      <c r="L321" s="325">
        <f>SUM(L319:L320)</f>
        <v>1.2</v>
      </c>
      <c r="M321" s="325">
        <f>SUM(M319:M320)</f>
        <v>0</v>
      </c>
      <c r="N321" s="660">
        <f>SUM(N319:N320)</f>
        <v>20.4</v>
      </c>
      <c r="O321" s="343"/>
      <c r="P321" s="343"/>
      <c r="Q321" s="343"/>
      <c r="R321" s="343"/>
      <c r="S321" s="343"/>
      <c r="T321" s="343"/>
      <c r="U321" s="326">
        <f>SUM(J321:T321)</f>
        <v>78.2</v>
      </c>
      <c r="V321" s="289"/>
      <c r="W321" s="336"/>
      <c r="X321" s="289"/>
      <c r="Y321" s="289"/>
      <c r="AA321" s="289"/>
    </row>
    <row r="322" spans="2:27" ht="16.5" customHeight="1">
      <c r="B322" s="293" t="s">
        <v>26</v>
      </c>
      <c r="C322" s="344"/>
      <c r="D322" s="336"/>
      <c r="E322" s="336"/>
      <c r="F322" s="336"/>
      <c r="G322" s="336"/>
      <c r="H322" s="336"/>
      <c r="I322" s="338"/>
      <c r="J322" s="345">
        <f>+J320/J319</f>
        <v>0.19999999999999998</v>
      </c>
      <c r="K322" s="345">
        <f>+K320/K319</f>
        <v>0</v>
      </c>
      <c r="L322" s="345">
        <v>0</v>
      </c>
      <c r="M322" s="345"/>
      <c r="N322" s="345">
        <f>+N320/N319</f>
        <v>0.2</v>
      </c>
      <c r="O322" s="345"/>
      <c r="P322" s="345"/>
      <c r="Q322" s="345"/>
      <c r="R322" s="345"/>
      <c r="S322" s="345"/>
      <c r="T322" s="345"/>
      <c r="U322" s="346">
        <f>+U320/U319</f>
        <v>0.18484848484848485</v>
      </c>
      <c r="V322" s="289">
        <f>U322-W322</f>
        <v>0.18484848484848485</v>
      </c>
      <c r="W322" s="291"/>
      <c r="X322" s="289"/>
      <c r="Y322" s="289"/>
      <c r="AA322" s="289"/>
    </row>
    <row r="323" spans="3:9" ht="16.5" customHeight="1">
      <c r="C323" s="344"/>
      <c r="D323" s="336"/>
      <c r="E323" s="336"/>
      <c r="F323" s="336"/>
      <c r="G323" s="336"/>
      <c r="H323" s="336"/>
      <c r="I323" s="338"/>
    </row>
    <row r="324" spans="2:9" ht="16.5" customHeight="1">
      <c r="B324" s="293"/>
      <c r="C324" s="344"/>
      <c r="D324" s="336"/>
      <c r="E324" s="336"/>
      <c r="F324" s="336"/>
      <c r="G324" s="336"/>
      <c r="H324" s="336"/>
      <c r="I324" s="338"/>
    </row>
    <row r="325" spans="2:9" ht="16.5" customHeight="1" thickBot="1">
      <c r="B325" s="293" t="s">
        <v>252</v>
      </c>
      <c r="C325" s="344"/>
      <c r="D325" s="336"/>
      <c r="E325" s="336"/>
      <c r="F325" s="336"/>
      <c r="G325" s="336"/>
      <c r="H325" s="336"/>
      <c r="I325" s="338"/>
    </row>
    <row r="326" spans="2:25" ht="16.5" customHeight="1" thickBot="1">
      <c r="B326" s="1213" t="s">
        <v>303</v>
      </c>
      <c r="C326" s="1214"/>
      <c r="D326" s="1214"/>
      <c r="E326" s="1214"/>
      <c r="F326" s="1214"/>
      <c r="G326" s="1214"/>
      <c r="H326" s="1214"/>
      <c r="I326" s="1214"/>
      <c r="J326" s="1214"/>
      <c r="K326" s="1214"/>
      <c r="L326" s="1214"/>
      <c r="M326" s="1214"/>
      <c r="N326" s="1214"/>
      <c r="O326" s="1214"/>
      <c r="P326" s="1214"/>
      <c r="Q326" s="1214"/>
      <c r="R326" s="1214"/>
      <c r="S326" s="1214"/>
      <c r="T326" s="1214"/>
      <c r="U326" s="1215"/>
      <c r="V326" s="293"/>
      <c r="W326" s="293"/>
      <c r="X326" s="293"/>
      <c r="Y326" s="293"/>
    </row>
    <row r="327" spans="2:27" ht="16.5" customHeight="1" hidden="1" thickBot="1">
      <c r="B327" s="1213" t="s">
        <v>228</v>
      </c>
      <c r="C327" s="1214"/>
      <c r="D327" s="1214"/>
      <c r="E327" s="1214"/>
      <c r="F327" s="1214"/>
      <c r="G327" s="1214"/>
      <c r="H327" s="1214"/>
      <c r="I327" s="1214"/>
      <c r="J327" s="1214"/>
      <c r="K327" s="1214"/>
      <c r="L327" s="1214"/>
      <c r="M327" s="1214"/>
      <c r="N327" s="1214"/>
      <c r="O327" s="1214"/>
      <c r="P327" s="1214"/>
      <c r="Q327" s="1214"/>
      <c r="R327" s="1214"/>
      <c r="S327" s="1214"/>
      <c r="T327" s="1214"/>
      <c r="U327" s="1214"/>
      <c r="V327" s="1214"/>
      <c r="W327" s="1214"/>
      <c r="X327" s="1214"/>
      <c r="Y327" s="1214"/>
      <c r="Z327" s="289" t="e">
        <f>#REF!-AA327</f>
        <v>#REF!</v>
      </c>
      <c r="AA327" s="336"/>
    </row>
    <row r="328" spans="2:25" ht="16.5" customHeight="1" hidden="1" thickBot="1">
      <c r="B328" s="347"/>
      <c r="C328" s="295"/>
      <c r="D328" s="296"/>
      <c r="E328" s="1227" t="s">
        <v>3</v>
      </c>
      <c r="F328" s="1228"/>
      <c r="G328" s="1228"/>
      <c r="H328" s="1229"/>
      <c r="I328" s="297"/>
      <c r="J328" s="1208" t="s">
        <v>14</v>
      </c>
      <c r="K328" s="1208"/>
      <c r="L328" s="1208"/>
      <c r="M328" s="1208"/>
      <c r="N328" s="1208"/>
      <c r="O328" s="1208"/>
      <c r="P328" s="1208"/>
      <c r="Q328" s="1208"/>
      <c r="R328" s="1208"/>
      <c r="S328" s="1208"/>
      <c r="T328" s="1208"/>
      <c r="U328" s="1208"/>
      <c r="V328" s="1208"/>
      <c r="W328" s="1208"/>
      <c r="X328" s="1208"/>
      <c r="Y328" s="1208"/>
    </row>
    <row r="329" spans="2:25" ht="16.5" customHeight="1" hidden="1" thickBot="1">
      <c r="B329" s="293"/>
      <c r="C329" s="298" t="s">
        <v>4</v>
      </c>
      <c r="D329" s="299"/>
      <c r="E329" s="348" t="s">
        <v>5</v>
      </c>
      <c r="F329" s="301" t="s">
        <v>6</v>
      </c>
      <c r="G329" s="301" t="s">
        <v>7</v>
      </c>
      <c r="H329" s="349" t="s">
        <v>8</v>
      </c>
      <c r="I329" s="303" t="s">
        <v>125</v>
      </c>
      <c r="J329" s="304" t="s">
        <v>126</v>
      </c>
      <c r="K329" s="305" t="s">
        <v>128</v>
      </c>
      <c r="L329" s="305" t="s">
        <v>129</v>
      </c>
      <c r="M329" s="305" t="s">
        <v>130</v>
      </c>
      <c r="N329" s="305" t="s">
        <v>132</v>
      </c>
      <c r="O329" s="305" t="s">
        <v>134</v>
      </c>
      <c r="P329" s="305" t="s">
        <v>135</v>
      </c>
      <c r="Q329" s="305" t="s">
        <v>114</v>
      </c>
      <c r="R329" s="305" t="s">
        <v>137</v>
      </c>
      <c r="S329" s="305" t="s">
        <v>138</v>
      </c>
      <c r="T329" s="305" t="s">
        <v>139</v>
      </c>
      <c r="U329" s="305" t="s">
        <v>140</v>
      </c>
      <c r="V329" s="305" t="s">
        <v>141</v>
      </c>
      <c r="W329" s="305" t="s">
        <v>142</v>
      </c>
      <c r="X329" s="305" t="s">
        <v>143</v>
      </c>
      <c r="Y329" s="305" t="s">
        <v>144</v>
      </c>
    </row>
    <row r="330" spans="3:25" ht="16.5" customHeight="1" hidden="1">
      <c r="C330" s="351">
        <v>657</v>
      </c>
      <c r="D330" s="352" t="s">
        <v>230</v>
      </c>
      <c r="E330" s="353">
        <v>0</v>
      </c>
      <c r="F330" s="309">
        <v>0</v>
      </c>
      <c r="G330" s="309">
        <v>0</v>
      </c>
      <c r="H330" s="354">
        <v>0</v>
      </c>
      <c r="I330" s="311"/>
      <c r="J330" s="662"/>
      <c r="K330" s="663"/>
      <c r="L330" s="663"/>
      <c r="M330" s="663"/>
      <c r="N330" s="664"/>
      <c r="O330" s="664"/>
      <c r="P330" s="664"/>
      <c r="Q330" s="664"/>
      <c r="R330" s="664"/>
      <c r="S330" s="664"/>
      <c r="T330" s="664"/>
      <c r="U330" s="664"/>
      <c r="V330" s="664"/>
      <c r="W330" s="664"/>
      <c r="X330" s="664"/>
      <c r="Y330" s="664"/>
    </row>
    <row r="331" spans="3:25" ht="16.5" customHeight="1" hidden="1" thickBot="1">
      <c r="C331" s="356" t="s">
        <v>231</v>
      </c>
      <c r="D331" s="357" t="s">
        <v>232</v>
      </c>
      <c r="E331" s="358"/>
      <c r="F331" s="359"/>
      <c r="G331" s="359"/>
      <c r="H331" s="360"/>
      <c r="I331" s="325"/>
      <c r="J331" s="361"/>
      <c r="K331" s="362"/>
      <c r="L331" s="362"/>
      <c r="M331" s="362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</row>
    <row r="332" spans="3:25" ht="16.5" customHeight="1" hidden="1">
      <c r="C332" s="344"/>
      <c r="D332" s="336"/>
      <c r="E332" s="335"/>
      <c r="F332" s="336"/>
      <c r="G332" s="336"/>
      <c r="H332" s="336"/>
      <c r="I332" s="338"/>
      <c r="J332" s="366"/>
      <c r="K332" s="338"/>
      <c r="L332" s="338"/>
      <c r="M332" s="338"/>
      <c r="N332" s="338"/>
      <c r="O332" s="338"/>
      <c r="P332" s="338"/>
      <c r="Q332" s="338"/>
      <c r="R332" s="338"/>
      <c r="S332" s="338"/>
      <c r="T332" s="338"/>
      <c r="U332" s="338"/>
      <c r="V332" s="338"/>
      <c r="W332" s="338"/>
      <c r="X332" s="338"/>
      <c r="Y332" s="338"/>
    </row>
    <row r="333" spans="2:25" ht="16.5" customHeight="1" hidden="1" thickBot="1">
      <c r="B333" s="367" t="s">
        <v>11</v>
      </c>
      <c r="C333" s="344"/>
      <c r="D333" s="336"/>
      <c r="E333" s="339"/>
      <c r="F333" s="340"/>
      <c r="G333" s="340"/>
      <c r="H333" s="340"/>
      <c r="I333" s="342"/>
      <c r="J333" s="369"/>
      <c r="K333" s="342"/>
      <c r="L333" s="342"/>
      <c r="M333" s="342"/>
      <c r="N333" s="342"/>
      <c r="O333" s="342"/>
      <c r="P333" s="342"/>
      <c r="Q333" s="342"/>
      <c r="R333" s="342"/>
      <c r="S333" s="342"/>
      <c r="T333" s="342"/>
      <c r="U333" s="342"/>
      <c r="V333" s="342"/>
      <c r="W333" s="342"/>
      <c r="X333" s="342"/>
      <c r="Y333" s="342"/>
    </row>
    <row r="334" ht="16.5" customHeight="1" hidden="1"/>
    <row r="335" ht="16.5" customHeight="1" hidden="1">
      <c r="B335" s="289" t="s">
        <v>47</v>
      </c>
    </row>
    <row r="336" ht="16.5" customHeight="1" hidden="1">
      <c r="B336" s="289" t="s">
        <v>300</v>
      </c>
    </row>
    <row r="337" ht="16.5" customHeight="1" hidden="1">
      <c r="B337" s="289" t="s">
        <v>301</v>
      </c>
    </row>
    <row r="338" ht="16.5" customHeight="1" hidden="1">
      <c r="B338" s="289" t="s">
        <v>254</v>
      </c>
    </row>
    <row r="339" ht="16.5" customHeight="1" hidden="1"/>
    <row r="340" spans="2:27" ht="16.5" customHeight="1">
      <c r="B340" s="382" t="s">
        <v>0</v>
      </c>
      <c r="C340" s="678"/>
      <c r="D340" s="679"/>
      <c r="E340" s="599"/>
      <c r="F340" s="599"/>
      <c r="G340" s="599"/>
      <c r="H340" s="599"/>
      <c r="I340" s="600"/>
      <c r="J340" s="680"/>
      <c r="K340" s="680"/>
      <c r="L340" s="680"/>
      <c r="M340" s="680"/>
      <c r="N340" s="680"/>
      <c r="O340" s="680"/>
      <c r="P340" s="680"/>
      <c r="Q340" s="680"/>
      <c r="R340" s="680"/>
      <c r="S340" s="680"/>
      <c r="T340" s="680"/>
      <c r="U340" s="680"/>
      <c r="V340" s="680"/>
      <c r="W340" s="680"/>
      <c r="X340" s="680"/>
      <c r="Y340" s="680"/>
      <c r="Z340" s="679"/>
      <c r="AA340" s="679"/>
    </row>
    <row r="341" spans="2:27" ht="16.5" customHeight="1">
      <c r="B341" s="382" t="s">
        <v>1</v>
      </c>
      <c r="C341" s="678"/>
      <c r="D341" s="679"/>
      <c r="E341" s="599"/>
      <c r="F341" s="599"/>
      <c r="G341" s="599"/>
      <c r="H341" s="599"/>
      <c r="I341" s="600"/>
      <c r="J341" s="680"/>
      <c r="K341" s="680"/>
      <c r="L341" s="680"/>
      <c r="M341" s="680"/>
      <c r="N341" s="680"/>
      <c r="O341" s="680"/>
      <c r="P341" s="680"/>
      <c r="Q341" s="680"/>
      <c r="R341" s="680"/>
      <c r="S341" s="680"/>
      <c r="T341" s="680"/>
      <c r="U341" s="680"/>
      <c r="V341" s="680"/>
      <c r="W341" s="680"/>
      <c r="X341" s="680"/>
      <c r="Y341" s="680"/>
      <c r="Z341" s="679"/>
      <c r="AA341" s="679"/>
    </row>
    <row r="342" spans="2:27" ht="16.5" customHeight="1">
      <c r="B342" s="675"/>
      <c r="C342" s="379"/>
      <c r="D342" s="672"/>
      <c r="J342" s="383"/>
      <c r="K342" s="383"/>
      <c r="L342" s="383"/>
      <c r="M342" s="383"/>
      <c r="N342" s="383"/>
      <c r="O342" s="383"/>
      <c r="P342" s="383"/>
      <c r="Q342" s="383"/>
      <c r="R342" s="383"/>
      <c r="S342" s="383"/>
      <c r="T342" s="383"/>
      <c r="U342" s="383"/>
      <c r="V342" s="383"/>
      <c r="W342" s="383"/>
      <c r="X342" s="383"/>
      <c r="Y342" s="383"/>
      <c r="Z342" s="672"/>
      <c r="AA342" s="672"/>
    </row>
    <row r="343" spans="2:27" ht="16.5" customHeight="1">
      <c r="B343" s="382" t="str">
        <f>"DIVISION 7 REGULAR BUSES ONLY"</f>
        <v>DIVISION 7 REGULAR BUSES ONLY</v>
      </c>
      <c r="C343" s="379"/>
      <c r="D343" s="672"/>
      <c r="J343" s="383"/>
      <c r="K343" s="383"/>
      <c r="L343" s="383"/>
      <c r="M343" s="383"/>
      <c r="N343" s="383"/>
      <c r="O343" s="383"/>
      <c r="P343" s="383"/>
      <c r="Q343" s="383"/>
      <c r="R343" s="383"/>
      <c r="S343" s="383"/>
      <c r="T343" s="383"/>
      <c r="U343" s="383"/>
      <c r="V343" s="383"/>
      <c r="W343" s="383"/>
      <c r="X343" s="383"/>
      <c r="Y343" s="383"/>
      <c r="Z343" s="672"/>
      <c r="AA343" s="672"/>
    </row>
    <row r="344" spans="2:27" ht="16.5" customHeight="1">
      <c r="B344" s="675"/>
      <c r="C344" s="675"/>
      <c r="D344" s="672"/>
      <c r="J344" s="681"/>
      <c r="K344" s="681"/>
      <c r="L344" s="681"/>
      <c r="M344" s="681"/>
      <c r="N344" s="681"/>
      <c r="O344" s="681"/>
      <c r="P344" s="681"/>
      <c r="Q344" s="681"/>
      <c r="R344" s="681"/>
      <c r="S344" s="681"/>
      <c r="T344" s="681"/>
      <c r="U344" s="681"/>
      <c r="V344" s="681"/>
      <c r="W344" s="681"/>
      <c r="X344" s="681"/>
      <c r="Y344" s="681"/>
      <c r="Z344" s="682"/>
      <c r="AA344" s="672"/>
    </row>
    <row r="345" spans="2:23" ht="16.5" customHeight="1" thickBot="1">
      <c r="B345" s="293" t="s">
        <v>244</v>
      </c>
      <c r="J345" s="603">
        <v>31</v>
      </c>
      <c r="K345" s="603"/>
      <c r="L345" s="603">
        <v>14</v>
      </c>
      <c r="M345" s="603">
        <v>4</v>
      </c>
      <c r="N345" s="603">
        <v>62</v>
      </c>
      <c r="O345" s="603"/>
      <c r="P345" s="603"/>
      <c r="Q345" s="603">
        <v>35</v>
      </c>
      <c r="R345" s="603">
        <v>45</v>
      </c>
      <c r="S345" s="603">
        <v>9</v>
      </c>
      <c r="T345" s="603">
        <v>10</v>
      </c>
      <c r="U345" s="603">
        <f>SUM(J345:T345)</f>
        <v>210</v>
      </c>
      <c r="V345" s="292">
        <f>'DIV EQUP'!P12</f>
        <v>0</v>
      </c>
      <c r="W345" s="292">
        <f>'DIV EQUP'!Q12</f>
        <v>0</v>
      </c>
    </row>
    <row r="346" spans="3:21" ht="16.5" customHeight="1" thickBot="1">
      <c r="C346" s="295"/>
      <c r="D346" s="296"/>
      <c r="E346" s="1194" t="s">
        <v>3</v>
      </c>
      <c r="F346" s="1195"/>
      <c r="G346" s="1195"/>
      <c r="H346" s="1196"/>
      <c r="I346" s="297"/>
      <c r="J346" s="1210" t="s">
        <v>14</v>
      </c>
      <c r="K346" s="1211"/>
      <c r="L346" s="1211"/>
      <c r="M346" s="1211"/>
      <c r="N346" s="1211"/>
      <c r="O346" s="1211"/>
      <c r="P346" s="1211"/>
      <c r="Q346" s="1211"/>
      <c r="R346" s="1211"/>
      <c r="S346" s="1211"/>
      <c r="T346" s="1211"/>
      <c r="U346" s="1193"/>
    </row>
    <row r="347" spans="2:27" ht="15.75" thickBot="1">
      <c r="B347" s="293"/>
      <c r="C347" s="298" t="s">
        <v>4</v>
      </c>
      <c r="D347" s="299"/>
      <c r="E347" s="300" t="s">
        <v>5</v>
      </c>
      <c r="F347" s="301" t="s">
        <v>6</v>
      </c>
      <c r="G347" s="301" t="s">
        <v>7</v>
      </c>
      <c r="H347" s="302" t="s">
        <v>8</v>
      </c>
      <c r="I347" s="303" t="s">
        <v>125</v>
      </c>
      <c r="J347" s="304" t="s">
        <v>126</v>
      </c>
      <c r="K347" s="305"/>
      <c r="L347" s="305">
        <v>20</v>
      </c>
      <c r="M347" s="305">
        <v>23</v>
      </c>
      <c r="N347" s="305" t="s">
        <v>139</v>
      </c>
      <c r="O347" s="305"/>
      <c r="P347" s="305"/>
      <c r="Q347" s="305" t="s">
        <v>143</v>
      </c>
      <c r="R347" s="305" t="s">
        <v>144</v>
      </c>
      <c r="S347" s="305" t="s">
        <v>150</v>
      </c>
      <c r="T347" s="305" t="s">
        <v>157</v>
      </c>
      <c r="U347" s="782" t="s">
        <v>16</v>
      </c>
      <c r="V347" s="289"/>
      <c r="W347" s="289"/>
      <c r="X347" s="289"/>
      <c r="Y347" s="289"/>
      <c r="AA347" s="289"/>
    </row>
    <row r="348" spans="2:27" ht="16.5" customHeight="1">
      <c r="B348" s="675"/>
      <c r="C348" s="306" t="s">
        <v>285</v>
      </c>
      <c r="D348" s="374"/>
      <c r="E348" s="683">
        <v>25</v>
      </c>
      <c r="F348" s="373">
        <v>6</v>
      </c>
      <c r="G348" s="373">
        <v>23</v>
      </c>
      <c r="H348" s="374">
        <v>0</v>
      </c>
      <c r="I348" s="333">
        <v>0</v>
      </c>
      <c r="J348" s="684">
        <v>12</v>
      </c>
      <c r="K348" s="684"/>
      <c r="L348" s="684">
        <v>9</v>
      </c>
      <c r="M348" s="684">
        <v>2</v>
      </c>
      <c r="N348" s="684"/>
      <c r="O348" s="684"/>
      <c r="P348" s="684"/>
      <c r="Q348" s="684"/>
      <c r="R348" s="684"/>
      <c r="S348" s="684"/>
      <c r="T348" s="684"/>
      <c r="U348" s="685">
        <f>SUM(J348:T348)</f>
        <v>23</v>
      </c>
      <c r="V348" s="289"/>
      <c r="W348" s="289"/>
      <c r="X348" s="289"/>
      <c r="Y348" s="289"/>
      <c r="AA348" s="289"/>
    </row>
    <row r="349" spans="2:27" ht="16.5" customHeight="1">
      <c r="B349" s="675"/>
      <c r="C349" s="686" t="s">
        <v>217</v>
      </c>
      <c r="D349" s="687" t="s">
        <v>203</v>
      </c>
      <c r="E349" s="688">
        <v>18</v>
      </c>
      <c r="F349" s="689">
        <v>9</v>
      </c>
      <c r="G349" s="689">
        <v>16</v>
      </c>
      <c r="H349" s="690">
        <v>3</v>
      </c>
      <c r="I349" s="311">
        <v>3</v>
      </c>
      <c r="J349" s="312"/>
      <c r="K349" s="312"/>
      <c r="L349" s="312">
        <v>3</v>
      </c>
      <c r="M349" s="312"/>
      <c r="N349" s="312">
        <v>13</v>
      </c>
      <c r="O349" s="312"/>
      <c r="P349" s="312"/>
      <c r="Q349" s="312"/>
      <c r="R349" s="312"/>
      <c r="S349" s="312"/>
      <c r="T349" s="312"/>
      <c r="U349" s="381">
        <f>SUM(J349:T349)</f>
        <v>16</v>
      </c>
      <c r="V349" s="289"/>
      <c r="W349" s="289"/>
      <c r="X349" s="289"/>
      <c r="Y349" s="289"/>
      <c r="AA349" s="289"/>
    </row>
    <row r="350" spans="2:27" ht="16.5" customHeight="1">
      <c r="B350" s="675"/>
      <c r="C350" s="686" t="s">
        <v>218</v>
      </c>
      <c r="D350" s="687" t="s">
        <v>203</v>
      </c>
      <c r="E350" s="688">
        <v>16</v>
      </c>
      <c r="F350" s="689">
        <v>5</v>
      </c>
      <c r="G350" s="689">
        <v>11</v>
      </c>
      <c r="H350" s="690">
        <v>1</v>
      </c>
      <c r="I350" s="311">
        <v>1</v>
      </c>
      <c r="J350" s="312">
        <v>2</v>
      </c>
      <c r="K350" s="312"/>
      <c r="L350" s="312"/>
      <c r="M350" s="312"/>
      <c r="N350" s="312">
        <v>1</v>
      </c>
      <c r="O350" s="312"/>
      <c r="P350" s="312"/>
      <c r="Q350" s="312">
        <v>8</v>
      </c>
      <c r="R350" s="312"/>
      <c r="S350" s="312"/>
      <c r="T350" s="312"/>
      <c r="U350" s="381">
        <f>SUM(J350:T350)</f>
        <v>11</v>
      </c>
      <c r="V350" s="289"/>
      <c r="W350" s="289"/>
      <c r="X350" s="289"/>
      <c r="Y350" s="289"/>
      <c r="AA350" s="289"/>
    </row>
    <row r="351" spans="2:27" ht="16.5" customHeight="1">
      <c r="B351" s="675"/>
      <c r="C351" s="686" t="s">
        <v>235</v>
      </c>
      <c r="D351" s="687" t="s">
        <v>203</v>
      </c>
      <c r="E351" s="688">
        <v>44</v>
      </c>
      <c r="F351" s="689">
        <v>15</v>
      </c>
      <c r="G351" s="689">
        <v>41</v>
      </c>
      <c r="H351" s="690">
        <v>2</v>
      </c>
      <c r="I351" s="311">
        <v>2</v>
      </c>
      <c r="J351" s="312">
        <v>3</v>
      </c>
      <c r="K351" s="312" t="s">
        <v>47</v>
      </c>
      <c r="L351" s="312"/>
      <c r="M351" s="312"/>
      <c r="N351" s="312">
        <v>1</v>
      </c>
      <c r="O351" s="312"/>
      <c r="P351" s="312"/>
      <c r="Q351" s="312">
        <v>19</v>
      </c>
      <c r="R351" s="312">
        <v>18</v>
      </c>
      <c r="S351" s="312"/>
      <c r="T351" s="312"/>
      <c r="U351" s="381">
        <f>SUM(J351:T351)</f>
        <v>41</v>
      </c>
      <c r="V351" s="289"/>
      <c r="W351" s="289"/>
      <c r="X351" s="289"/>
      <c r="Y351" s="289"/>
      <c r="AA351" s="289"/>
    </row>
    <row r="352" spans="2:27" ht="16.5" customHeight="1">
      <c r="B352" s="675"/>
      <c r="C352" s="686" t="s">
        <v>215</v>
      </c>
      <c r="D352" s="687"/>
      <c r="E352" s="688">
        <v>17</v>
      </c>
      <c r="F352" s="689">
        <v>6</v>
      </c>
      <c r="G352" s="689">
        <v>18</v>
      </c>
      <c r="H352" s="690">
        <v>0</v>
      </c>
      <c r="I352" s="311">
        <v>0</v>
      </c>
      <c r="J352" s="312"/>
      <c r="K352" s="312"/>
      <c r="L352" s="312"/>
      <c r="M352" s="312"/>
      <c r="N352" s="312">
        <v>18</v>
      </c>
      <c r="O352" s="312"/>
      <c r="P352" s="312"/>
      <c r="Q352" s="312"/>
      <c r="R352" s="312"/>
      <c r="S352" s="312"/>
      <c r="T352" s="312"/>
      <c r="U352" s="381">
        <f>SUM(J352:T352)</f>
        <v>18</v>
      </c>
      <c r="V352" s="289"/>
      <c r="W352" s="289"/>
      <c r="X352" s="289"/>
      <c r="Y352" s="289"/>
      <c r="AA352" s="289"/>
    </row>
    <row r="353" spans="2:27" ht="16.5" customHeight="1" hidden="1" thickBot="1">
      <c r="B353" s="675"/>
      <c r="C353" s="1002">
        <v>20</v>
      </c>
      <c r="D353" s="1003" t="s">
        <v>297</v>
      </c>
      <c r="E353" s="688"/>
      <c r="F353" s="689"/>
      <c r="G353" s="689"/>
      <c r="H353" s="690"/>
      <c r="I353" s="311"/>
      <c r="J353" s="312"/>
      <c r="K353" s="312"/>
      <c r="L353" s="312"/>
      <c r="M353" s="312"/>
      <c r="N353" s="312"/>
      <c r="O353" s="312"/>
      <c r="P353" s="312"/>
      <c r="Q353" s="312"/>
      <c r="R353" s="312"/>
      <c r="S353" s="312"/>
      <c r="T353" s="312"/>
      <c r="U353" s="381"/>
      <c r="V353" s="289"/>
      <c r="W353" s="289"/>
      <c r="X353" s="289"/>
      <c r="Y353" s="289"/>
      <c r="AA353" s="289"/>
    </row>
    <row r="354" spans="2:27" ht="16.5" customHeight="1">
      <c r="B354" s="675"/>
      <c r="C354" s="686" t="s">
        <v>298</v>
      </c>
      <c r="D354" s="687"/>
      <c r="E354" s="688">
        <v>10</v>
      </c>
      <c r="F354" s="689">
        <v>9</v>
      </c>
      <c r="G354" s="689">
        <v>15</v>
      </c>
      <c r="H354" s="690">
        <v>0</v>
      </c>
      <c r="I354" s="311"/>
      <c r="J354" s="312"/>
      <c r="K354" s="312"/>
      <c r="L354" s="312"/>
      <c r="M354" s="312"/>
      <c r="N354" s="312">
        <v>5</v>
      </c>
      <c r="O354" s="312"/>
      <c r="P354" s="312"/>
      <c r="Q354" s="312"/>
      <c r="R354" s="312">
        <v>1</v>
      </c>
      <c r="S354" s="312">
        <v>8</v>
      </c>
      <c r="T354" s="312">
        <v>1</v>
      </c>
      <c r="U354" s="381">
        <f>SUM(J354:T354)</f>
        <v>15</v>
      </c>
      <c r="V354" s="289"/>
      <c r="W354" s="289"/>
      <c r="X354" s="289"/>
      <c r="Y354" s="289"/>
      <c r="AA354" s="289"/>
    </row>
    <row r="355" spans="2:27" ht="18" customHeight="1" hidden="1" thickBot="1">
      <c r="B355" s="675"/>
      <c r="C355" s="1002" t="s">
        <v>234</v>
      </c>
      <c r="D355" s="1003" t="s">
        <v>297</v>
      </c>
      <c r="E355" s="688"/>
      <c r="F355" s="689"/>
      <c r="G355" s="689"/>
      <c r="H355" s="690"/>
      <c r="I355" s="311"/>
      <c r="J355" s="312"/>
      <c r="K355" s="312"/>
      <c r="L355" s="312"/>
      <c r="M355" s="312"/>
      <c r="N355" s="312"/>
      <c r="O355" s="312"/>
      <c r="P355" s="312"/>
      <c r="Q355" s="312"/>
      <c r="R355" s="312"/>
      <c r="S355" s="312"/>
      <c r="T355" s="312"/>
      <c r="U355" s="381"/>
      <c r="V355" s="289"/>
      <c r="W355" s="289"/>
      <c r="X355" s="289"/>
      <c r="Y355" s="289"/>
      <c r="AA355" s="289"/>
    </row>
    <row r="356" spans="2:27" ht="16.5" customHeight="1">
      <c r="B356" s="675"/>
      <c r="C356" s="686" t="s">
        <v>243</v>
      </c>
      <c r="D356" s="687"/>
      <c r="E356" s="688">
        <v>3</v>
      </c>
      <c r="F356" s="689">
        <v>3</v>
      </c>
      <c r="G356" s="689">
        <v>3</v>
      </c>
      <c r="H356" s="690">
        <v>0</v>
      </c>
      <c r="I356" s="311"/>
      <c r="J356" s="312">
        <v>1</v>
      </c>
      <c r="K356" s="312" t="s">
        <v>47</v>
      </c>
      <c r="L356" s="312"/>
      <c r="M356" s="312"/>
      <c r="N356" s="312">
        <v>2</v>
      </c>
      <c r="O356" s="312"/>
      <c r="P356" s="312"/>
      <c r="Q356" s="312"/>
      <c r="R356" s="312"/>
      <c r="S356" s="312"/>
      <c r="T356" s="312"/>
      <c r="U356" s="381">
        <f aca="true" t="shared" si="22" ref="U356:U362">SUM(J356:T356)</f>
        <v>3</v>
      </c>
      <c r="V356" s="289"/>
      <c r="W356" s="289"/>
      <c r="X356" s="289"/>
      <c r="Y356" s="289"/>
      <c r="AA356" s="289"/>
    </row>
    <row r="357" spans="2:27" ht="16.5" customHeight="1">
      <c r="B357" s="675"/>
      <c r="C357" s="686">
        <v>68</v>
      </c>
      <c r="D357" s="687"/>
      <c r="E357" s="688">
        <v>3</v>
      </c>
      <c r="F357" s="689">
        <v>2</v>
      </c>
      <c r="G357" s="689">
        <v>5</v>
      </c>
      <c r="H357" s="690">
        <v>0</v>
      </c>
      <c r="I357" s="311"/>
      <c r="J357" s="312"/>
      <c r="K357" s="312"/>
      <c r="L357" s="312"/>
      <c r="M357" s="312"/>
      <c r="N357" s="312">
        <v>2</v>
      </c>
      <c r="O357" s="312"/>
      <c r="P357" s="312"/>
      <c r="Q357" s="312"/>
      <c r="R357" s="312">
        <v>3</v>
      </c>
      <c r="S357" s="312"/>
      <c r="T357" s="312"/>
      <c r="U357" s="381">
        <f t="shared" si="22"/>
        <v>5</v>
      </c>
      <c r="V357" s="289"/>
      <c r="W357" s="289"/>
      <c r="X357" s="289"/>
      <c r="Y357" s="289"/>
      <c r="AA357" s="289"/>
    </row>
    <row r="358" spans="2:27" ht="16.5" customHeight="1">
      <c r="B358" s="675"/>
      <c r="C358" s="686">
        <v>105</v>
      </c>
      <c r="D358" s="687"/>
      <c r="E358" s="691">
        <v>5</v>
      </c>
      <c r="F358" s="309">
        <v>5</v>
      </c>
      <c r="G358" s="309">
        <v>8</v>
      </c>
      <c r="H358" s="354">
        <v>0</v>
      </c>
      <c r="I358" s="315"/>
      <c r="J358" s="380">
        <v>3</v>
      </c>
      <c r="K358" s="380"/>
      <c r="L358" s="380"/>
      <c r="M358" s="380">
        <v>1</v>
      </c>
      <c r="N358" s="380">
        <v>2</v>
      </c>
      <c r="O358" s="380"/>
      <c r="P358" s="380"/>
      <c r="Q358" s="380"/>
      <c r="R358" s="380"/>
      <c r="S358" s="380"/>
      <c r="T358" s="380">
        <v>2</v>
      </c>
      <c r="U358" s="381">
        <f t="shared" si="22"/>
        <v>8</v>
      </c>
      <c r="V358" s="289"/>
      <c r="W358" s="289"/>
      <c r="X358" s="289"/>
      <c r="Y358" s="289"/>
      <c r="AA358" s="289"/>
    </row>
    <row r="359" spans="2:27" ht="16.5" customHeight="1">
      <c r="B359" s="675"/>
      <c r="C359" s="686">
        <v>217</v>
      </c>
      <c r="D359" s="687" t="s">
        <v>203</v>
      </c>
      <c r="E359" s="691">
        <v>19</v>
      </c>
      <c r="F359" s="309">
        <v>12</v>
      </c>
      <c r="G359" s="309">
        <v>22</v>
      </c>
      <c r="H359" s="354">
        <v>2</v>
      </c>
      <c r="I359" s="315"/>
      <c r="J359" s="380"/>
      <c r="K359" s="380"/>
      <c r="L359" s="380"/>
      <c r="M359" s="380">
        <v>1</v>
      </c>
      <c r="N359" s="380">
        <v>8</v>
      </c>
      <c r="O359" s="380"/>
      <c r="P359" s="380"/>
      <c r="Q359" s="380"/>
      <c r="R359" s="380">
        <v>13</v>
      </c>
      <c r="S359" s="380"/>
      <c r="T359" s="380"/>
      <c r="U359" s="381">
        <f t="shared" si="22"/>
        <v>22</v>
      </c>
      <c r="V359" s="289"/>
      <c r="W359" s="289"/>
      <c r="X359" s="289"/>
      <c r="Y359" s="289"/>
      <c r="AA359" s="289"/>
    </row>
    <row r="360" spans="2:27" ht="16.5" customHeight="1">
      <c r="B360" s="675"/>
      <c r="C360" s="686">
        <v>220</v>
      </c>
      <c r="D360" s="687"/>
      <c r="E360" s="691">
        <v>3</v>
      </c>
      <c r="F360" s="309">
        <v>3</v>
      </c>
      <c r="G360" s="309">
        <v>3</v>
      </c>
      <c r="H360" s="354">
        <v>0</v>
      </c>
      <c r="I360" s="315"/>
      <c r="J360" s="380">
        <v>3</v>
      </c>
      <c r="K360" s="380"/>
      <c r="L360" s="380"/>
      <c r="M360" s="380"/>
      <c r="N360" s="380"/>
      <c r="O360" s="380"/>
      <c r="P360" s="380"/>
      <c r="Q360" s="380"/>
      <c r="R360" s="380"/>
      <c r="S360" s="380"/>
      <c r="T360" s="380"/>
      <c r="U360" s="381">
        <f t="shared" si="22"/>
        <v>3</v>
      </c>
      <c r="V360" s="289"/>
      <c r="W360" s="289"/>
      <c r="X360" s="289"/>
      <c r="Y360" s="289"/>
      <c r="AA360" s="289"/>
    </row>
    <row r="361" spans="2:27" ht="16.5" customHeight="1">
      <c r="B361" s="675"/>
      <c r="C361" s="686">
        <v>305</v>
      </c>
      <c r="D361" s="687" t="s">
        <v>211</v>
      </c>
      <c r="E361" s="691">
        <v>5</v>
      </c>
      <c r="F361" s="309">
        <v>3</v>
      </c>
      <c r="G361" s="309">
        <v>5</v>
      </c>
      <c r="H361" s="354">
        <v>0</v>
      </c>
      <c r="I361" s="315"/>
      <c r="J361" s="380"/>
      <c r="K361" s="380"/>
      <c r="L361" s="380"/>
      <c r="M361" s="380"/>
      <c r="N361" s="380"/>
      <c r="O361" s="380"/>
      <c r="P361" s="380"/>
      <c r="Q361" s="380"/>
      <c r="R361" s="380"/>
      <c r="S361" s="380"/>
      <c r="T361" s="380">
        <v>5</v>
      </c>
      <c r="U361" s="381">
        <f t="shared" si="22"/>
        <v>5</v>
      </c>
      <c r="V361" s="289"/>
      <c r="W361" s="289"/>
      <c r="X361" s="289"/>
      <c r="Y361" s="289"/>
      <c r="AA361" s="289"/>
    </row>
    <row r="362" spans="2:27" ht="16.5" customHeight="1">
      <c r="B362" s="675"/>
      <c r="C362" s="1133">
        <v>550</v>
      </c>
      <c r="D362" s="337" t="s">
        <v>211</v>
      </c>
      <c r="E362" s="691">
        <v>5</v>
      </c>
      <c r="F362" s="309">
        <v>3</v>
      </c>
      <c r="G362" s="309">
        <v>5</v>
      </c>
      <c r="H362" s="354">
        <v>0</v>
      </c>
      <c r="I362" s="315"/>
      <c r="J362" s="380">
        <v>2</v>
      </c>
      <c r="K362" s="380"/>
      <c r="L362" s="380"/>
      <c r="M362" s="380"/>
      <c r="N362" s="380"/>
      <c r="O362" s="380"/>
      <c r="P362" s="380"/>
      <c r="Q362" s="380"/>
      <c r="R362" s="380">
        <v>2</v>
      </c>
      <c r="S362" s="380"/>
      <c r="T362" s="380">
        <v>1</v>
      </c>
      <c r="U362" s="381">
        <f t="shared" si="22"/>
        <v>5</v>
      </c>
      <c r="V362" s="289"/>
      <c r="W362" s="289"/>
      <c r="X362" s="289"/>
      <c r="Y362" s="289"/>
      <c r="AA362" s="289"/>
    </row>
    <row r="363" spans="2:27" ht="16.5" customHeight="1" hidden="1">
      <c r="B363" s="675"/>
      <c r="C363" s="692"/>
      <c r="D363" s="352"/>
      <c r="E363" s="691"/>
      <c r="F363" s="309"/>
      <c r="G363" s="309"/>
      <c r="H363" s="354"/>
      <c r="I363" s="315"/>
      <c r="J363" s="380"/>
      <c r="K363" s="380"/>
      <c r="L363" s="380"/>
      <c r="M363" s="380"/>
      <c r="N363" s="380"/>
      <c r="O363" s="380"/>
      <c r="P363" s="380"/>
      <c r="Q363" s="380"/>
      <c r="R363" s="380"/>
      <c r="S363" s="380"/>
      <c r="T363" s="380"/>
      <c r="U363" s="313"/>
      <c r="V363" s="289"/>
      <c r="W363" s="289"/>
      <c r="X363" s="289"/>
      <c r="Y363" s="289"/>
      <c r="AA363" s="289"/>
    </row>
    <row r="364" spans="2:27" ht="16.5" customHeight="1" hidden="1">
      <c r="B364" s="675"/>
      <c r="C364" s="686"/>
      <c r="D364" s="687"/>
      <c r="E364" s="691"/>
      <c r="F364" s="309"/>
      <c r="G364" s="309"/>
      <c r="H364" s="354"/>
      <c r="I364" s="315"/>
      <c r="J364" s="380"/>
      <c r="K364" s="380"/>
      <c r="L364" s="380"/>
      <c r="M364" s="380"/>
      <c r="N364" s="380"/>
      <c r="O364" s="380"/>
      <c r="P364" s="380"/>
      <c r="Q364" s="380"/>
      <c r="R364" s="380"/>
      <c r="S364" s="380"/>
      <c r="T364" s="380"/>
      <c r="U364" s="693"/>
      <c r="V364" s="289"/>
      <c r="W364" s="289"/>
      <c r="X364" s="289"/>
      <c r="Y364" s="289"/>
      <c r="AA364" s="289"/>
    </row>
    <row r="365" spans="2:27" ht="16.5" customHeight="1" hidden="1">
      <c r="B365" s="675"/>
      <c r="C365" s="692"/>
      <c r="D365" s="352"/>
      <c r="E365" s="691"/>
      <c r="F365" s="309"/>
      <c r="G365" s="309"/>
      <c r="H365" s="354"/>
      <c r="I365" s="315"/>
      <c r="J365" s="380"/>
      <c r="K365" s="380"/>
      <c r="L365" s="380"/>
      <c r="M365" s="380"/>
      <c r="N365" s="380"/>
      <c r="O365" s="380"/>
      <c r="P365" s="380"/>
      <c r="Q365" s="380"/>
      <c r="R365" s="380"/>
      <c r="S365" s="380"/>
      <c r="T365" s="380"/>
      <c r="U365" s="693"/>
      <c r="V365" s="289"/>
      <c r="W365" s="289"/>
      <c r="X365" s="289"/>
      <c r="Y365" s="289"/>
      <c r="AA365" s="289"/>
    </row>
    <row r="366" spans="2:27" ht="16.5" customHeight="1" hidden="1">
      <c r="B366" s="675"/>
      <c r="C366" s="694"/>
      <c r="D366" s="695"/>
      <c r="E366" s="691"/>
      <c r="F366" s="309"/>
      <c r="G366" s="309"/>
      <c r="H366" s="354"/>
      <c r="I366" s="315"/>
      <c r="J366" s="380"/>
      <c r="K366" s="380"/>
      <c r="L366" s="380"/>
      <c r="M366" s="376"/>
      <c r="N366" s="376"/>
      <c r="O366" s="376"/>
      <c r="P366" s="376"/>
      <c r="Q366" s="376"/>
      <c r="R366" s="376"/>
      <c r="S366" s="376"/>
      <c r="T366" s="376"/>
      <c r="U366" s="693"/>
      <c r="V366" s="289"/>
      <c r="W366" s="289"/>
      <c r="X366" s="289"/>
      <c r="Y366" s="289"/>
      <c r="AA366" s="289"/>
    </row>
    <row r="367" spans="2:27" ht="16.5" customHeight="1" hidden="1">
      <c r="B367" s="675"/>
      <c r="C367" s="694"/>
      <c r="D367" s="695"/>
      <c r="E367" s="691"/>
      <c r="F367" s="309"/>
      <c r="G367" s="309"/>
      <c r="H367" s="354"/>
      <c r="I367" s="319"/>
      <c r="J367" s="380"/>
      <c r="K367" s="380"/>
      <c r="L367" s="380"/>
      <c r="M367" s="380"/>
      <c r="N367" s="380"/>
      <c r="O367" s="380"/>
      <c r="P367" s="380"/>
      <c r="Q367" s="380"/>
      <c r="R367" s="380"/>
      <c r="S367" s="380"/>
      <c r="T367" s="380"/>
      <c r="U367" s="693"/>
      <c r="V367" s="289"/>
      <c r="W367" s="289"/>
      <c r="X367" s="289"/>
      <c r="Y367" s="289"/>
      <c r="AA367" s="289"/>
    </row>
    <row r="368" spans="2:27" ht="16.5" customHeight="1" thickBot="1">
      <c r="B368" s="675"/>
      <c r="C368" s="614"/>
      <c r="D368" s="360"/>
      <c r="E368" s="691"/>
      <c r="F368" s="309"/>
      <c r="G368" s="309"/>
      <c r="H368" s="360"/>
      <c r="I368" s="319"/>
      <c r="J368" s="380"/>
      <c r="K368" s="696"/>
      <c r="L368" s="343"/>
      <c r="M368" s="343"/>
      <c r="N368" s="343"/>
      <c r="O368" s="343"/>
      <c r="P368" s="343"/>
      <c r="Q368" s="343"/>
      <c r="R368" s="343"/>
      <c r="S368" s="343"/>
      <c r="T368" s="343"/>
      <c r="U368" s="697"/>
      <c r="V368" s="289"/>
      <c r="W368" s="289"/>
      <c r="X368" s="289"/>
      <c r="Y368" s="289"/>
      <c r="AA368" s="289"/>
    </row>
    <row r="369" spans="2:27" ht="18" customHeight="1">
      <c r="B369" s="382" t="s">
        <v>9</v>
      </c>
      <c r="C369" s="327"/>
      <c r="D369" s="328" t="s">
        <v>12</v>
      </c>
      <c r="E369" s="329">
        <f>SUM(E348:E368)+E381</f>
        <v>173</v>
      </c>
      <c r="F369" s="330">
        <f>SUM(F348:F368)+F381</f>
        <v>81</v>
      </c>
      <c r="G369" s="330">
        <f>SUM(G348:G368)+G381</f>
        <v>176</v>
      </c>
      <c r="H369" s="331">
        <f>SUM(H348:H368)+H381</f>
        <v>8</v>
      </c>
      <c r="I369" s="297"/>
      <c r="J369" s="297">
        <f>SUM(J348:J368)+J381</f>
        <v>26</v>
      </c>
      <c r="K369" s="297">
        <f>SUM(K348:K368)+L381</f>
        <v>0</v>
      </c>
      <c r="L369" s="297">
        <f>SUM(L348:L368)+L381</f>
        <v>12</v>
      </c>
      <c r="M369" s="297">
        <f>SUM(M348:M368)+M381</f>
        <v>4</v>
      </c>
      <c r="N369" s="698">
        <f>SUM(N348:N368)+N381</f>
        <v>52</v>
      </c>
      <c r="O369" s="698"/>
      <c r="P369" s="698"/>
      <c r="Q369" s="698">
        <f>SUM(Q348:Q368)+Q381</f>
        <v>27</v>
      </c>
      <c r="R369" s="698">
        <f>SUM(R348:R368)+R381</f>
        <v>37</v>
      </c>
      <c r="S369" s="698">
        <f>SUM(S348:S368)+S381</f>
        <v>9</v>
      </c>
      <c r="T369" s="698">
        <f>SUM(T348:T368)+T381</f>
        <v>9</v>
      </c>
      <c r="U369" s="699">
        <f>SUM(J369:T369)</f>
        <v>176</v>
      </c>
      <c r="V369" s="289"/>
      <c r="W369" s="289"/>
      <c r="X369" s="1161">
        <f>G369-U369</f>
        <v>0</v>
      </c>
      <c r="Y369" s="289"/>
      <c r="AA369" s="289"/>
    </row>
    <row r="370" spans="2:27" ht="16.5" customHeight="1">
      <c r="B370" s="382" t="s">
        <v>10</v>
      </c>
      <c r="C370" s="327"/>
      <c r="D370" s="328"/>
      <c r="E370" s="335">
        <f>+E371-E369</f>
        <v>38.19999999999999</v>
      </c>
      <c r="F370" s="336">
        <f>+F371-F369</f>
        <v>130.2</v>
      </c>
      <c r="G370" s="336">
        <f>+G371-G369</f>
        <v>35.19999999999999</v>
      </c>
      <c r="H370" s="337"/>
      <c r="I370" s="338"/>
      <c r="J370" s="315">
        <f>J369*0.2</f>
        <v>5.2</v>
      </c>
      <c r="K370" s="315"/>
      <c r="L370" s="315">
        <f>L369*0.2</f>
        <v>2.4000000000000004</v>
      </c>
      <c r="M370" s="1155"/>
      <c r="N370" s="315">
        <f>N369*0.2</f>
        <v>10.4</v>
      </c>
      <c r="O370" s="315"/>
      <c r="P370" s="315"/>
      <c r="Q370" s="318">
        <v>8</v>
      </c>
      <c r="R370" s="315">
        <f>ROUNDUP(R369*0.2,0)</f>
        <v>8</v>
      </c>
      <c r="S370" s="315"/>
      <c r="T370" s="315">
        <f>ROUNDDOWN(T369*0.2,0)</f>
        <v>1</v>
      </c>
      <c r="U370" s="693">
        <v>34</v>
      </c>
      <c r="V370" s="289"/>
      <c r="W370" s="289"/>
      <c r="X370" s="1161">
        <f>E370-U370</f>
        <v>4.199999999999989</v>
      </c>
      <c r="Y370" s="289"/>
      <c r="AA370" s="289"/>
    </row>
    <row r="371" spans="2:27" ht="16.5" customHeight="1" thickBot="1">
      <c r="B371" s="382" t="s">
        <v>11</v>
      </c>
      <c r="C371" s="327"/>
      <c r="D371" s="328"/>
      <c r="E371" s="339">
        <f>MAX(E369:G369)*0.2+MAX(E369:H369)</f>
        <v>211.2</v>
      </c>
      <c r="F371" s="340">
        <f>MAX(E369:G369)*0.2+MAX(E369:H369)</f>
        <v>211.2</v>
      </c>
      <c r="G371" s="340">
        <f>MAX(E369:G369)*0.2+MAX(E369:H369)</f>
        <v>211.2</v>
      </c>
      <c r="H371" s="341"/>
      <c r="I371" s="342"/>
      <c r="J371" s="342">
        <f>SUM(J369:J370)</f>
        <v>31.2</v>
      </c>
      <c r="K371" s="342"/>
      <c r="L371" s="1130">
        <f>SUM(L369:L370)</f>
        <v>14.4</v>
      </c>
      <c r="M371" s="1130">
        <f>SUM(M369:M370)</f>
        <v>4</v>
      </c>
      <c r="N371" s="660">
        <f>SUM(N369:N370)</f>
        <v>62.4</v>
      </c>
      <c r="O371" s="343"/>
      <c r="P371" s="343"/>
      <c r="Q371" s="660">
        <f>SUM(Q369:Q370)</f>
        <v>35</v>
      </c>
      <c r="R371" s="660">
        <f>SUM(R369:R370)</f>
        <v>45</v>
      </c>
      <c r="S371" s="660">
        <f>SUM(S369:S370)</f>
        <v>9</v>
      </c>
      <c r="T371" s="660">
        <f>SUM(T369:T370)</f>
        <v>10</v>
      </c>
      <c r="U371" s="1189">
        <v>210</v>
      </c>
      <c r="V371" s="289"/>
      <c r="W371" s="289"/>
      <c r="X371" s="289"/>
      <c r="Y371" s="289"/>
      <c r="AA371" s="289"/>
    </row>
    <row r="372" spans="2:27" ht="16.5" customHeight="1">
      <c r="B372" s="382" t="s">
        <v>26</v>
      </c>
      <c r="C372" s="327"/>
      <c r="D372" s="328"/>
      <c r="E372" s="336"/>
      <c r="F372" s="336"/>
      <c r="G372" s="336"/>
      <c r="H372" s="336"/>
      <c r="I372" s="338"/>
      <c r="J372" s="345">
        <f>+J370/J369</f>
        <v>0.2</v>
      </c>
      <c r="K372" s="345"/>
      <c r="L372" s="345">
        <f>L370/L369</f>
        <v>0.20000000000000004</v>
      </c>
      <c r="M372" s="345">
        <v>0.5</v>
      </c>
      <c r="N372" s="345">
        <f>+N370/N369</f>
        <v>0.2</v>
      </c>
      <c r="O372" s="345"/>
      <c r="P372" s="345"/>
      <c r="Q372" s="345">
        <f>+Q370/Q369</f>
        <v>0.2962962962962963</v>
      </c>
      <c r="R372" s="345">
        <f>+R370/R369</f>
        <v>0.21621621621621623</v>
      </c>
      <c r="S372" s="345">
        <f>+S370/S369</f>
        <v>0</v>
      </c>
      <c r="T372" s="345">
        <f>+T370/T369</f>
        <v>0.1111111111111111</v>
      </c>
      <c r="U372" s="346">
        <f>+U370/U369</f>
        <v>0.19318181818181818</v>
      </c>
      <c r="V372" s="289"/>
      <c r="W372" s="289"/>
      <c r="X372" s="289"/>
      <c r="Y372" s="289"/>
      <c r="AA372" s="289"/>
    </row>
    <row r="373" spans="2:28" ht="16.5" customHeight="1">
      <c r="B373" s="382"/>
      <c r="C373" s="327"/>
      <c r="D373" s="328"/>
      <c r="E373" s="336"/>
      <c r="F373" s="336"/>
      <c r="G373" s="336"/>
      <c r="H373" s="336"/>
      <c r="I373" s="338"/>
      <c r="J373" s="383"/>
      <c r="K373" s="383"/>
      <c r="L373" s="383"/>
      <c r="M373" s="383"/>
      <c r="N373" s="384"/>
      <c r="O373" s="384"/>
      <c r="P373" s="384"/>
      <c r="Q373" s="384"/>
      <c r="R373" s="384"/>
      <c r="S373" s="384"/>
      <c r="T373" s="384"/>
      <c r="U373" s="384"/>
      <c r="V373" s="384"/>
      <c r="W373" s="384"/>
      <c r="X373" s="384"/>
      <c r="Y373" s="384"/>
      <c r="Z373" s="672"/>
      <c r="AA373" s="673"/>
      <c r="AB373" s="220"/>
    </row>
    <row r="374" spans="2:28" ht="16.5" customHeight="1" thickBot="1">
      <c r="B374" s="293" t="s">
        <v>253</v>
      </c>
      <c r="C374" s="344"/>
      <c r="D374" s="336"/>
      <c r="E374" s="336"/>
      <c r="F374" s="336"/>
      <c r="G374" s="336"/>
      <c r="H374" s="336"/>
      <c r="I374" s="338"/>
      <c r="AB374" s="220"/>
    </row>
    <row r="375" spans="2:28" ht="16.5" customHeight="1" hidden="1" thickBot="1">
      <c r="B375" s="1213" t="s">
        <v>303</v>
      </c>
      <c r="C375" s="1214"/>
      <c r="D375" s="1214"/>
      <c r="E375" s="1214"/>
      <c r="F375" s="1214"/>
      <c r="G375" s="1214"/>
      <c r="H375" s="1214"/>
      <c r="I375" s="1214"/>
      <c r="J375" s="1214"/>
      <c r="K375" s="1214"/>
      <c r="L375" s="1214"/>
      <c r="M375" s="1214"/>
      <c r="N375" s="1214"/>
      <c r="O375" s="1214"/>
      <c r="P375" s="1214"/>
      <c r="Q375" s="1214"/>
      <c r="R375" s="1214"/>
      <c r="S375" s="1214"/>
      <c r="T375" s="1214"/>
      <c r="U375" s="1215"/>
      <c r="V375" s="293"/>
      <c r="W375" s="293"/>
      <c r="X375" s="293"/>
      <c r="Y375" s="293"/>
      <c r="AB375" s="220"/>
    </row>
    <row r="376" spans="2:28" ht="16.5" customHeight="1" thickBot="1">
      <c r="B376" s="1213" t="s">
        <v>228</v>
      </c>
      <c r="C376" s="1222"/>
      <c r="D376" s="1222"/>
      <c r="E376" s="1222"/>
      <c r="F376" s="1222"/>
      <c r="G376" s="1222"/>
      <c r="H376" s="1222"/>
      <c r="I376" s="1222"/>
      <c r="J376" s="1222"/>
      <c r="K376" s="1222"/>
      <c r="L376" s="1222"/>
      <c r="M376" s="1222"/>
      <c r="N376" s="1222"/>
      <c r="O376" s="1222"/>
      <c r="P376" s="1222"/>
      <c r="Q376" s="1222"/>
      <c r="R376" s="1222"/>
      <c r="S376" s="1222"/>
      <c r="T376" s="1222"/>
      <c r="U376" s="1223"/>
      <c r="V376" s="388"/>
      <c r="W376" s="388"/>
      <c r="X376" s="388"/>
      <c r="Y376" s="388"/>
      <c r="Z376" s="769" t="e">
        <f>#REF!-AA376</f>
        <v>#REF!</v>
      </c>
      <c r="AA376" s="336"/>
      <c r="AB376" s="220"/>
    </row>
    <row r="377" spans="2:28" ht="16.5" customHeight="1" thickBot="1">
      <c r="B377" s="347"/>
      <c r="C377" s="295"/>
      <c r="D377" s="296"/>
      <c r="E377" s="1227" t="s">
        <v>3</v>
      </c>
      <c r="F377" s="1228"/>
      <c r="G377" s="1228"/>
      <c r="H377" s="1229"/>
      <c r="I377" s="297"/>
      <c r="J377" s="1225" t="s">
        <v>14</v>
      </c>
      <c r="K377" s="1225"/>
      <c r="L377" s="1225"/>
      <c r="M377" s="1225"/>
      <c r="N377" s="1225"/>
      <c r="O377" s="1225"/>
      <c r="P377" s="1225"/>
      <c r="Q377" s="1225"/>
      <c r="R377" s="1225"/>
      <c r="S377" s="1225"/>
      <c r="T377" s="1225"/>
      <c r="U377" s="1223"/>
      <c r="V377" s="376"/>
      <c r="W377" s="376"/>
      <c r="X377" s="376"/>
      <c r="Y377" s="376"/>
      <c r="Z377" s="769" t="e">
        <f>#REF!-AA377</f>
        <v>#REF!</v>
      </c>
      <c r="AA377" s="336"/>
      <c r="AB377" s="220"/>
    </row>
    <row r="378" spans="2:28" ht="16.5" customHeight="1" thickBot="1">
      <c r="B378" s="387"/>
      <c r="C378" s="298" t="s">
        <v>4</v>
      </c>
      <c r="D378" s="299"/>
      <c r="E378" s="348" t="s">
        <v>5</v>
      </c>
      <c r="F378" s="301" t="s">
        <v>6</v>
      </c>
      <c r="G378" s="301" t="s">
        <v>7</v>
      </c>
      <c r="H378" s="349" t="s">
        <v>8</v>
      </c>
      <c r="I378" s="303" t="s">
        <v>125</v>
      </c>
      <c r="J378" s="304" t="s">
        <v>126</v>
      </c>
      <c r="K378" s="305"/>
      <c r="L378" s="305">
        <v>20</v>
      </c>
      <c r="M378" s="305">
        <v>23</v>
      </c>
      <c r="N378" s="305">
        <v>50</v>
      </c>
      <c r="O378" s="305"/>
      <c r="P378" s="305"/>
      <c r="Q378" s="305">
        <v>70</v>
      </c>
      <c r="R378" s="305">
        <v>73</v>
      </c>
      <c r="S378" s="305">
        <v>76</v>
      </c>
      <c r="T378" s="305">
        <v>79</v>
      </c>
      <c r="U378" s="1107" t="s">
        <v>16</v>
      </c>
      <c r="V378" s="772"/>
      <c r="W378" s="772"/>
      <c r="X378" s="772"/>
      <c r="Y378" s="772"/>
      <c r="Z378" s="769"/>
      <c r="AA378" s="336"/>
      <c r="AB378" s="220"/>
    </row>
    <row r="379" spans="2:28" ht="16.5" customHeight="1">
      <c r="B379" s="347"/>
      <c r="C379" s="351">
        <v>652</v>
      </c>
      <c r="D379" s="352" t="s">
        <v>230</v>
      </c>
      <c r="E379" s="353">
        <v>0</v>
      </c>
      <c r="F379" s="309">
        <v>0</v>
      </c>
      <c r="G379" s="309" t="s">
        <v>351</v>
      </c>
      <c r="H379" s="354">
        <v>0</v>
      </c>
      <c r="I379" s="311"/>
      <c r="J379" s="311"/>
      <c r="K379" s="333"/>
      <c r="L379" s="333"/>
      <c r="M379" s="684"/>
      <c r="N379" s="684"/>
      <c r="O379" s="684"/>
      <c r="P379" s="684"/>
      <c r="Q379" s="684"/>
      <c r="R379" s="684"/>
      <c r="S379" s="684"/>
      <c r="T379" s="684"/>
      <c r="U379" s="685"/>
      <c r="V379" s="376"/>
      <c r="W379" s="376"/>
      <c r="X379" s="376"/>
      <c r="Y379" s="376"/>
      <c r="Z379" s="769"/>
      <c r="AA379" s="336"/>
      <c r="AB379" s="220"/>
    </row>
    <row r="380" spans="2:28" ht="16.5" customHeight="1" thickBot="1">
      <c r="B380" s="347"/>
      <c r="C380" s="356" t="s">
        <v>278</v>
      </c>
      <c r="D380" s="357" t="s">
        <v>232</v>
      </c>
      <c r="E380" s="358">
        <v>0</v>
      </c>
      <c r="F380" s="359">
        <v>0</v>
      </c>
      <c r="G380" s="359">
        <v>1</v>
      </c>
      <c r="H380" s="360">
        <v>0</v>
      </c>
      <c r="I380" s="325"/>
      <c r="J380" s="1077"/>
      <c r="K380" s="343"/>
      <c r="L380" s="343"/>
      <c r="M380" s="343"/>
      <c r="N380" s="343"/>
      <c r="O380" s="343"/>
      <c r="P380" s="343"/>
      <c r="Q380" s="343"/>
      <c r="R380" s="343"/>
      <c r="S380" s="343">
        <v>1</v>
      </c>
      <c r="T380" s="343"/>
      <c r="U380" s="1105">
        <f>SUM(S380:T380)</f>
        <v>1</v>
      </c>
      <c r="V380" s="376"/>
      <c r="W380" s="376"/>
      <c r="X380" s="376"/>
      <c r="Y380" s="376"/>
      <c r="Z380" s="769"/>
      <c r="AA380" s="336"/>
      <c r="AB380" s="220"/>
    </row>
    <row r="381" spans="2:28" ht="16.5" customHeight="1" thickBot="1">
      <c r="B381" s="367" t="s">
        <v>11</v>
      </c>
      <c r="C381" s="344"/>
      <c r="D381" s="336"/>
      <c r="E381" s="286">
        <f>SUM(E379:E380)</f>
        <v>0</v>
      </c>
      <c r="F381" s="287">
        <f>SUM(F379:F380)</f>
        <v>0</v>
      </c>
      <c r="G381" s="287">
        <f>SUM(G379:G380)</f>
        <v>1</v>
      </c>
      <c r="H381" s="288">
        <f>SUM(H379:H380)</f>
        <v>0</v>
      </c>
      <c r="I381" s="368"/>
      <c r="J381" s="369"/>
      <c r="K381" s="342"/>
      <c r="L381" s="342"/>
      <c r="M381" s="342"/>
      <c r="N381" s="342"/>
      <c r="O381" s="342"/>
      <c r="P381" s="342"/>
      <c r="Q381" s="342"/>
      <c r="R381" s="342">
        <f>SUM(R379:R380)</f>
        <v>0</v>
      </c>
      <c r="S381" s="342">
        <f>SUM(S380)</f>
        <v>1</v>
      </c>
      <c r="T381" s="342"/>
      <c r="U381" s="773">
        <f>SUM(R381:T381)</f>
        <v>1</v>
      </c>
      <c r="V381" s="338"/>
      <c r="W381" s="338"/>
      <c r="X381" s="338"/>
      <c r="Y381" s="338"/>
      <c r="Z381" s="769" t="e">
        <f>#REF!-AA381</f>
        <v>#REF!</v>
      </c>
      <c r="AA381" s="336">
        <f>SUM(AA379:AA380)</f>
        <v>0</v>
      </c>
      <c r="AB381" s="220"/>
    </row>
    <row r="382" ht="16.5" customHeight="1">
      <c r="AB382" s="220"/>
    </row>
    <row r="383" spans="2:28" ht="16.5" customHeight="1">
      <c r="B383" s="289" t="s">
        <v>47</v>
      </c>
      <c r="AB383" s="220"/>
    </row>
    <row r="384" spans="1:29" ht="16.5" customHeight="1">
      <c r="A384" s="347"/>
      <c r="B384" s="370" t="s">
        <v>352</v>
      </c>
      <c r="AB384" s="220"/>
      <c r="AC384" s="347"/>
    </row>
    <row r="385" spans="1:29" ht="16.5" customHeight="1">
      <c r="A385" s="347"/>
      <c r="B385" s="370" t="s">
        <v>353</v>
      </c>
      <c r="AB385" s="220"/>
      <c r="AC385" s="328"/>
    </row>
    <row r="386" spans="1:29" ht="16.5" customHeight="1">
      <c r="A386" s="347"/>
      <c r="B386" s="741" t="s">
        <v>354</v>
      </c>
      <c r="C386" s="388"/>
      <c r="D386" s="388"/>
      <c r="E386" s="388"/>
      <c r="F386" s="388"/>
      <c r="G386" s="388"/>
      <c r="H386" s="388"/>
      <c r="I386" s="375"/>
      <c r="J386" s="375"/>
      <c r="K386" s="375"/>
      <c r="L386" s="375"/>
      <c r="M386" s="375"/>
      <c r="N386" s="375"/>
      <c r="O386" s="375"/>
      <c r="P386" s="375"/>
      <c r="Q386" s="375"/>
      <c r="R386" s="375"/>
      <c r="S386" s="375"/>
      <c r="T386" s="375"/>
      <c r="U386" s="375"/>
      <c r="V386" s="375"/>
      <c r="W386" s="375"/>
      <c r="X386" s="375"/>
      <c r="Y386" s="375"/>
      <c r="AB386" s="220"/>
      <c r="AC386" s="328"/>
    </row>
    <row r="387" spans="1:29" ht="16.5" customHeight="1">
      <c r="A387" s="347"/>
      <c r="B387" s="700" t="s">
        <v>355</v>
      </c>
      <c r="C387" s="388"/>
      <c r="D387" s="388"/>
      <c r="E387" s="388"/>
      <c r="F387" s="388"/>
      <c r="G387" s="388"/>
      <c r="H387" s="388"/>
      <c r="I387" s="375"/>
      <c r="J387" s="375"/>
      <c r="K387" s="375"/>
      <c r="L387" s="375"/>
      <c r="M387" s="375"/>
      <c r="N387" s="375"/>
      <c r="O387" s="375"/>
      <c r="P387" s="375"/>
      <c r="Q387" s="375"/>
      <c r="R387" s="375"/>
      <c r="S387" s="375"/>
      <c r="T387" s="375"/>
      <c r="U387" s="375"/>
      <c r="V387" s="375"/>
      <c r="W387" s="375"/>
      <c r="X387" s="375"/>
      <c r="Y387" s="375"/>
      <c r="AB387" s="220"/>
      <c r="AC387" s="347"/>
    </row>
    <row r="388" spans="1:28" ht="16.5" customHeight="1">
      <c r="A388" s="347"/>
      <c r="B388" s="388"/>
      <c r="C388" s="388"/>
      <c r="D388" s="388"/>
      <c r="E388" s="388"/>
      <c r="F388" s="388"/>
      <c r="G388" s="388"/>
      <c r="H388" s="388"/>
      <c r="I388" s="375"/>
      <c r="J388" s="375"/>
      <c r="K388" s="375"/>
      <c r="L388" s="375"/>
      <c r="M388" s="375"/>
      <c r="N388" s="375"/>
      <c r="O388" s="375"/>
      <c r="P388" s="375"/>
      <c r="Q388" s="375"/>
      <c r="R388" s="375"/>
      <c r="S388" s="375"/>
      <c r="T388" s="375"/>
      <c r="U388" s="375"/>
      <c r="V388" s="375"/>
      <c r="W388" s="375"/>
      <c r="X388" s="375"/>
      <c r="Y388" s="375"/>
      <c r="AB388" s="676"/>
    </row>
    <row r="389" spans="1:28" ht="16.5" customHeight="1">
      <c r="A389" s="347"/>
      <c r="B389" s="388"/>
      <c r="C389" s="388"/>
      <c r="D389" s="388"/>
      <c r="E389" s="388"/>
      <c r="F389" s="388"/>
      <c r="G389" s="388"/>
      <c r="H389" s="388"/>
      <c r="I389" s="375"/>
      <c r="J389" s="375"/>
      <c r="K389" s="375"/>
      <c r="L389" s="375"/>
      <c r="M389" s="375"/>
      <c r="N389" s="375"/>
      <c r="O389" s="375"/>
      <c r="P389" s="375"/>
      <c r="Q389" s="375"/>
      <c r="R389" s="375"/>
      <c r="S389" s="375"/>
      <c r="T389" s="375"/>
      <c r="U389" s="375"/>
      <c r="V389" s="375"/>
      <c r="W389" s="375"/>
      <c r="X389" s="375"/>
      <c r="Y389" s="375"/>
      <c r="AB389" s="220"/>
    </row>
    <row r="390" spans="2:28" ht="16.5" customHeight="1" thickBot="1">
      <c r="B390" s="293" t="s">
        <v>112</v>
      </c>
      <c r="J390" s="603"/>
      <c r="K390" s="603"/>
      <c r="L390" s="603"/>
      <c r="M390" s="603"/>
      <c r="N390" s="603"/>
      <c r="O390" s="603"/>
      <c r="P390" s="603"/>
      <c r="Q390" s="603">
        <v>51</v>
      </c>
      <c r="R390" s="603"/>
      <c r="S390" s="603"/>
      <c r="T390" s="603"/>
      <c r="U390" s="603"/>
      <c r="AA390" s="336"/>
      <c r="AB390" s="220"/>
    </row>
    <row r="391" spans="3:28" ht="16.5" customHeight="1" thickBot="1">
      <c r="C391" s="938"/>
      <c r="D391" s="982"/>
      <c r="E391" s="1206" t="s">
        <v>3</v>
      </c>
      <c r="F391" s="1206"/>
      <c r="G391" s="1206"/>
      <c r="H391" s="1207"/>
      <c r="I391" s="297"/>
      <c r="J391" s="1219" t="s">
        <v>14</v>
      </c>
      <c r="K391" s="1220"/>
      <c r="L391" s="1220"/>
      <c r="M391" s="1220"/>
      <c r="N391" s="1220"/>
      <c r="O391" s="1220"/>
      <c r="P391" s="1220"/>
      <c r="Q391" s="1220"/>
      <c r="R391" s="1220"/>
      <c r="S391" s="1220"/>
      <c r="T391" s="1220"/>
      <c r="U391" s="1221"/>
      <c r="V391" s="1123"/>
      <c r="AA391" s="328"/>
      <c r="AB391" s="220"/>
    </row>
    <row r="392" spans="2:27" ht="16.5" customHeight="1" thickBot="1">
      <c r="B392" s="293"/>
      <c r="C392" s="969" t="s">
        <v>4</v>
      </c>
      <c r="D392" s="1028"/>
      <c r="E392" s="1007" t="s">
        <v>5</v>
      </c>
      <c r="F392" s="1008" t="s">
        <v>6</v>
      </c>
      <c r="G392" s="1008" t="s">
        <v>7</v>
      </c>
      <c r="H392" s="1009" t="s">
        <v>8</v>
      </c>
      <c r="I392" s="932" t="s">
        <v>125</v>
      </c>
      <c r="J392" s="975"/>
      <c r="K392" s="976"/>
      <c r="L392" s="976"/>
      <c r="M392" s="976"/>
      <c r="N392" s="976"/>
      <c r="O392" s="976"/>
      <c r="P392" s="976"/>
      <c r="Q392" s="976" t="s">
        <v>143</v>
      </c>
      <c r="R392" s="976" t="s">
        <v>144</v>
      </c>
      <c r="S392" s="976" t="s">
        <v>150</v>
      </c>
      <c r="T392" s="976" t="s">
        <v>157</v>
      </c>
      <c r="U392" s="995" t="s">
        <v>16</v>
      </c>
      <c r="V392" s="289"/>
      <c r="W392" s="291"/>
      <c r="X392" s="382"/>
      <c r="Y392" s="382"/>
      <c r="AA392" s="289"/>
    </row>
    <row r="393" spans="2:27" ht="16.5" customHeight="1">
      <c r="B393" s="293"/>
      <c r="C393" s="941">
        <v>705</v>
      </c>
      <c r="D393" s="1004"/>
      <c r="E393" s="688">
        <v>8</v>
      </c>
      <c r="F393" s="689">
        <v>4</v>
      </c>
      <c r="G393" s="689">
        <v>11</v>
      </c>
      <c r="H393" s="968">
        <v>0</v>
      </c>
      <c r="I393" s="1005"/>
      <c r="J393" s="1010"/>
      <c r="K393" s="1006"/>
      <c r="L393" s="1006"/>
      <c r="M393" s="1006"/>
      <c r="N393" s="1006"/>
      <c r="O393" s="1006"/>
      <c r="P393" s="1006"/>
      <c r="Q393" s="1006">
        <v>8</v>
      </c>
      <c r="R393" s="1006"/>
      <c r="S393" s="1006"/>
      <c r="T393" s="1006"/>
      <c r="U393" s="996">
        <f>SUM(M393:S393)</f>
        <v>8</v>
      </c>
      <c r="V393" s="289"/>
      <c r="W393" s="291"/>
      <c r="X393" s="382"/>
      <c r="Y393" s="382"/>
      <c r="AA393" s="289"/>
    </row>
    <row r="394" spans="2:27" ht="16.5" customHeight="1" thickBot="1">
      <c r="B394" s="370"/>
      <c r="C394" s="988">
        <v>720</v>
      </c>
      <c r="D394" s="966"/>
      <c r="E394" s="1011">
        <v>35</v>
      </c>
      <c r="F394" s="728">
        <v>6</v>
      </c>
      <c r="G394" s="728">
        <v>24</v>
      </c>
      <c r="H394" s="984">
        <v>0</v>
      </c>
      <c r="I394" s="311"/>
      <c r="J394" s="1012"/>
      <c r="K394" s="376"/>
      <c r="L394" s="376"/>
      <c r="M394" s="376"/>
      <c r="N394" s="376"/>
      <c r="O394" s="376"/>
      <c r="P394" s="376"/>
      <c r="Q394" s="376">
        <v>35</v>
      </c>
      <c r="R394" s="376"/>
      <c r="S394" s="376"/>
      <c r="T394" s="376"/>
      <c r="U394" s="1014">
        <f>SUM(M394:S394)</f>
        <v>35</v>
      </c>
      <c r="V394" s="289"/>
      <c r="W394" s="382"/>
      <c r="X394" s="382"/>
      <c r="Y394" s="289"/>
      <c r="AA394" s="289"/>
    </row>
    <row r="395" spans="2:27" ht="16.5" customHeight="1">
      <c r="B395" s="378" t="s">
        <v>9</v>
      </c>
      <c r="C395" s="327"/>
      <c r="D395" s="328"/>
      <c r="E395" s="947">
        <f>SUM(E393:E394)</f>
        <v>43</v>
      </c>
      <c r="F395" s="948">
        <f>SUM(F393:F394)</f>
        <v>10</v>
      </c>
      <c r="G395" s="948">
        <f>SUM(G393:G394)</f>
        <v>35</v>
      </c>
      <c r="H395" s="964">
        <f>SUM(H394)</f>
        <v>0</v>
      </c>
      <c r="I395" s="338"/>
      <c r="J395" s="1013"/>
      <c r="K395" s="1013"/>
      <c r="L395" s="1013"/>
      <c r="M395" s="1013"/>
      <c r="N395" s="1013"/>
      <c r="O395" s="1013"/>
      <c r="P395" s="1013"/>
      <c r="Q395" s="1013">
        <f>SUM(Q393:Q394)</f>
        <v>43</v>
      </c>
      <c r="R395" s="1013"/>
      <c r="S395" s="1013"/>
      <c r="T395" s="1013"/>
      <c r="U395" s="996">
        <f>SUM(U393:U394)</f>
        <v>43</v>
      </c>
      <c r="V395" s="289"/>
      <c r="W395" s="675"/>
      <c r="X395" s="675"/>
      <c r="Y395" s="289"/>
      <c r="AA395" s="289"/>
    </row>
    <row r="396" spans="2:27" ht="16.5" customHeight="1">
      <c r="B396" s="378" t="s">
        <v>10</v>
      </c>
      <c r="C396" s="379"/>
      <c r="D396" s="328"/>
      <c r="E396" s="951">
        <f>+E397-E395</f>
        <v>8.600000000000001</v>
      </c>
      <c r="F396" s="336">
        <f>+F397-F395</f>
        <v>41.6</v>
      </c>
      <c r="G396" s="336">
        <f>+G397-G395</f>
        <v>16.6</v>
      </c>
      <c r="H396" s="965"/>
      <c r="I396" s="338"/>
      <c r="J396" s="380"/>
      <c r="K396" s="380"/>
      <c r="L396" s="380"/>
      <c r="M396" s="380"/>
      <c r="N396" s="380"/>
      <c r="O396" s="380"/>
      <c r="P396" s="380"/>
      <c r="Q396" s="657">
        <v>8</v>
      </c>
      <c r="R396" s="380"/>
      <c r="S396" s="380"/>
      <c r="T396" s="380"/>
      <c r="U396" s="1015">
        <f>SUM(M396:S396)</f>
        <v>8</v>
      </c>
      <c r="V396" s="289"/>
      <c r="W396" s="675"/>
      <c r="X396" s="675"/>
      <c r="Y396" s="289"/>
      <c r="AA396" s="289"/>
    </row>
    <row r="397" spans="2:27" ht="16.5" customHeight="1" thickBot="1">
      <c r="B397" s="378" t="s">
        <v>11</v>
      </c>
      <c r="C397" s="379"/>
      <c r="D397" s="328"/>
      <c r="E397" s="952">
        <f>MAX(E395:G395)*0.2+MAX(E395:H395)</f>
        <v>51.6</v>
      </c>
      <c r="F397" s="953">
        <f>MAX(E395:G395)*0.2+MAX(E395:H395)</f>
        <v>51.6</v>
      </c>
      <c r="G397" s="953">
        <f>MAX(E395:G395)*0.2+MAX(E395:H395)</f>
        <v>51.6</v>
      </c>
      <c r="H397" s="966"/>
      <c r="I397" s="342"/>
      <c r="J397" s="946"/>
      <c r="K397" s="946"/>
      <c r="L397" s="946"/>
      <c r="M397" s="987"/>
      <c r="N397" s="987"/>
      <c r="O397" s="987"/>
      <c r="P397" s="987"/>
      <c r="Q397" s="954">
        <f>SUM(Q395:Q396)</f>
        <v>51</v>
      </c>
      <c r="R397" s="987"/>
      <c r="S397" s="987"/>
      <c r="T397" s="987"/>
      <c r="U397" s="980">
        <f>SUM(M397:S397)</f>
        <v>51</v>
      </c>
      <c r="V397" s="289"/>
      <c r="W397" s="675"/>
      <c r="X397" s="675"/>
      <c r="Y397" s="289"/>
      <c r="AA397" s="289"/>
    </row>
    <row r="398" spans="2:27" ht="16.5" customHeight="1">
      <c r="B398" s="382" t="s">
        <v>26</v>
      </c>
      <c r="C398" s="327"/>
      <c r="D398" s="328"/>
      <c r="E398" s="336"/>
      <c r="F398" s="336"/>
      <c r="G398" s="336"/>
      <c r="H398" s="336"/>
      <c r="I398" s="338"/>
      <c r="J398" s="383"/>
      <c r="K398" s="383"/>
      <c r="L398" s="383"/>
      <c r="M398" s="701"/>
      <c r="N398" s="383"/>
      <c r="O398" s="383"/>
      <c r="P398" s="383"/>
      <c r="Q398" s="345">
        <f>+Q396/Q395</f>
        <v>0.18604651162790697</v>
      </c>
      <c r="R398" s="383"/>
      <c r="S398" s="383"/>
      <c r="T398" s="383"/>
      <c r="U398" s="384">
        <f>+U396/U395</f>
        <v>0.18604651162790697</v>
      </c>
      <c r="V398" s="289"/>
      <c r="W398" s="291"/>
      <c r="X398" s="675"/>
      <c r="Y398" s="675"/>
      <c r="AA398" s="289"/>
    </row>
    <row r="399" spans="2:29" ht="16.5" customHeight="1">
      <c r="B399" s="382"/>
      <c r="C399" s="327"/>
      <c r="D399" s="328"/>
      <c r="E399" s="336"/>
      <c r="F399" s="336"/>
      <c r="G399" s="336"/>
      <c r="H399" s="336"/>
      <c r="I399" s="338"/>
      <c r="J399" s="383"/>
      <c r="K399" s="383"/>
      <c r="L399" s="383"/>
      <c r="M399" s="383"/>
      <c r="N399" s="383"/>
      <c r="O399" s="383"/>
      <c r="P399" s="383"/>
      <c r="Q399" s="383"/>
      <c r="R399" s="383"/>
      <c r="S399" s="383"/>
      <c r="T399" s="383"/>
      <c r="U399" s="383"/>
      <c r="V399" s="383"/>
      <c r="W399" s="383"/>
      <c r="X399" s="383"/>
      <c r="Y399" s="383"/>
      <c r="Z399" s="672"/>
      <c r="AA399" s="673"/>
      <c r="AB399" s="675"/>
      <c r="AC399" s="675"/>
    </row>
    <row r="400" spans="2:33" ht="16.5" customHeight="1">
      <c r="B400" s="385"/>
      <c r="C400" s="327"/>
      <c r="D400" s="328"/>
      <c r="E400" s="336"/>
      <c r="F400" s="336"/>
      <c r="G400" s="336"/>
      <c r="H400" s="336"/>
      <c r="I400" s="338"/>
      <c r="J400" s="376"/>
      <c r="K400" s="376"/>
      <c r="L400" s="376"/>
      <c r="M400" s="376"/>
      <c r="N400" s="376"/>
      <c r="O400" s="376"/>
      <c r="P400" s="376"/>
      <c r="Q400" s="376"/>
      <c r="R400" s="376"/>
      <c r="S400" s="376"/>
      <c r="T400" s="376"/>
      <c r="U400" s="376"/>
      <c r="V400" s="376"/>
      <c r="W400" s="376"/>
      <c r="X400" s="376"/>
      <c r="Y400" s="376"/>
      <c r="Z400" s="328"/>
      <c r="AA400" s="674"/>
      <c r="AB400" s="382"/>
      <c r="AC400" s="382"/>
      <c r="AD400" s="347"/>
      <c r="AE400" s="347"/>
      <c r="AF400" s="347"/>
      <c r="AG400" s="347"/>
    </row>
    <row r="401" spans="2:33" ht="16.5" customHeight="1">
      <c r="B401" s="385" t="s">
        <v>113</v>
      </c>
      <c r="C401" s="327"/>
      <c r="D401" s="328"/>
      <c r="E401" s="336"/>
      <c r="F401" s="336"/>
      <c r="G401" s="336"/>
      <c r="H401" s="336"/>
      <c r="I401" s="338"/>
      <c r="J401" s="603">
        <v>31</v>
      </c>
      <c r="K401" s="603"/>
      <c r="L401" s="603">
        <v>14</v>
      </c>
      <c r="M401" s="603">
        <v>4</v>
      </c>
      <c r="N401" s="603">
        <v>62</v>
      </c>
      <c r="O401" s="603">
        <v>0</v>
      </c>
      <c r="P401" s="603">
        <v>0</v>
      </c>
      <c r="Q401" s="603">
        <v>86</v>
      </c>
      <c r="R401" s="603">
        <v>45</v>
      </c>
      <c r="S401" s="603">
        <v>9</v>
      </c>
      <c r="T401" s="603">
        <v>10</v>
      </c>
      <c r="U401" s="603">
        <v>261</v>
      </c>
      <c r="V401" s="383"/>
      <c r="W401" s="383"/>
      <c r="X401" s="383"/>
      <c r="Y401" s="383"/>
      <c r="Z401" s="675"/>
      <c r="AA401" s="328"/>
      <c r="AC401" s="675"/>
      <c r="AD401" s="328"/>
      <c r="AE401" s="328"/>
      <c r="AF401" s="328"/>
      <c r="AG401" s="347"/>
    </row>
    <row r="402" spans="2:33" ht="16.5" customHeight="1" thickBot="1">
      <c r="B402" s="385"/>
      <c r="C402" s="327"/>
      <c r="D402" s="328"/>
      <c r="E402" s="336"/>
      <c r="F402" s="336"/>
      <c r="G402" s="336"/>
      <c r="H402" s="336"/>
      <c r="I402" s="338"/>
      <c r="J402" s="1198"/>
      <c r="K402" s="1198"/>
      <c r="L402" s="1198"/>
      <c r="M402" s="1198"/>
      <c r="N402" s="1198"/>
      <c r="O402" s="1198"/>
      <c r="P402" s="1198"/>
      <c r="Q402" s="1198"/>
      <c r="R402" s="1198"/>
      <c r="S402" s="1198"/>
      <c r="T402" s="1198"/>
      <c r="U402" s="1198"/>
      <c r="V402" s="383"/>
      <c r="W402" s="383"/>
      <c r="X402" s="383"/>
      <c r="Y402" s="383"/>
      <c r="Z402" s="675"/>
      <c r="AA402" s="328"/>
      <c r="AC402" s="675"/>
      <c r="AD402" s="328"/>
      <c r="AE402" s="328"/>
      <c r="AF402" s="328"/>
      <c r="AG402" s="347"/>
    </row>
    <row r="403" spans="2:27" ht="16.5" customHeight="1" thickBot="1">
      <c r="B403" s="385"/>
      <c r="C403" s="1213" t="s">
        <v>147</v>
      </c>
      <c r="D403" s="1214"/>
      <c r="E403" s="1214"/>
      <c r="F403" s="1214"/>
      <c r="G403" s="1214"/>
      <c r="H403" s="1215"/>
      <c r="I403" s="303" t="s">
        <v>125</v>
      </c>
      <c r="J403" s="1224" t="s">
        <v>14</v>
      </c>
      <c r="K403" s="1225"/>
      <c r="L403" s="1225"/>
      <c r="M403" s="1225"/>
      <c r="N403" s="1225"/>
      <c r="O403" s="1225"/>
      <c r="P403" s="1225"/>
      <c r="Q403" s="1225"/>
      <c r="R403" s="1225"/>
      <c r="S403" s="1225"/>
      <c r="T403" s="1225"/>
      <c r="U403" s="1226"/>
      <c r="V403" s="289"/>
      <c r="W403" s="328"/>
      <c r="X403" s="289"/>
      <c r="Y403" s="675"/>
      <c r="AA403" s="289"/>
    </row>
    <row r="404" spans="2:27" ht="16.5" customHeight="1" thickBot="1">
      <c r="B404" s="385"/>
      <c r="C404" s="388"/>
      <c r="D404" s="388"/>
      <c r="E404" s="348" t="s">
        <v>5</v>
      </c>
      <c r="F404" s="301" t="s">
        <v>6</v>
      </c>
      <c r="G404" s="301" t="s">
        <v>7</v>
      </c>
      <c r="H404" s="349" t="s">
        <v>8</v>
      </c>
      <c r="I404" s="375"/>
      <c r="J404" s="627" t="s">
        <v>126</v>
      </c>
      <c r="K404" s="350"/>
      <c r="L404" s="350">
        <v>20</v>
      </c>
      <c r="M404" s="350">
        <v>23</v>
      </c>
      <c r="N404" s="350" t="s">
        <v>139</v>
      </c>
      <c r="O404" s="350"/>
      <c r="P404" s="350"/>
      <c r="Q404" s="350" t="s">
        <v>143</v>
      </c>
      <c r="R404" s="350" t="s">
        <v>144</v>
      </c>
      <c r="S404" s="350" t="s">
        <v>150</v>
      </c>
      <c r="T404" s="350" t="s">
        <v>157</v>
      </c>
      <c r="U404" s="782" t="s">
        <v>16</v>
      </c>
      <c r="V404" s="289"/>
      <c r="W404" s="328"/>
      <c r="X404" s="289"/>
      <c r="Y404" s="675"/>
      <c r="AA404" s="289"/>
    </row>
    <row r="405" spans="2:27" ht="16.5" customHeight="1">
      <c r="B405" s="387" t="s">
        <v>9</v>
      </c>
      <c r="C405" s="387"/>
      <c r="D405" s="388"/>
      <c r="E405" s="329">
        <f>E369+E395</f>
        <v>216</v>
      </c>
      <c r="F405" s="330">
        <f>F369+F395</f>
        <v>91</v>
      </c>
      <c r="G405" s="330">
        <f>G369+G395</f>
        <v>211</v>
      </c>
      <c r="H405" s="330">
        <f>H369+H395</f>
        <v>8</v>
      </c>
      <c r="I405" s="297"/>
      <c r="J405" s="332">
        <f>J395+J369</f>
        <v>26</v>
      </c>
      <c r="K405" s="698"/>
      <c r="L405" s="698">
        <f aca="true" t="shared" si="23" ref="L405:N407">L395+L369</f>
        <v>12</v>
      </c>
      <c r="M405" s="698">
        <f t="shared" si="23"/>
        <v>4</v>
      </c>
      <c r="N405" s="698">
        <f t="shared" si="23"/>
        <v>52</v>
      </c>
      <c r="O405" s="698"/>
      <c r="P405" s="698"/>
      <c r="Q405" s="698">
        <f aca="true" t="shared" si="24" ref="Q405:T407">Q395+Q369</f>
        <v>70</v>
      </c>
      <c r="R405" s="698">
        <f t="shared" si="24"/>
        <v>37</v>
      </c>
      <c r="S405" s="698">
        <f t="shared" si="24"/>
        <v>9</v>
      </c>
      <c r="T405" s="698">
        <f t="shared" si="24"/>
        <v>9</v>
      </c>
      <c r="U405" s="1059">
        <f>SUM(J405:T405)</f>
        <v>219</v>
      </c>
      <c r="V405" s="289"/>
      <c r="W405" s="291"/>
      <c r="X405" s="289"/>
      <c r="Y405" s="675"/>
      <c r="AA405" s="289"/>
    </row>
    <row r="406" spans="2:27" ht="16.5" customHeight="1">
      <c r="B406" s="378" t="s">
        <v>10</v>
      </c>
      <c r="C406" s="327"/>
      <c r="D406" s="336"/>
      <c r="E406" s="335">
        <f aca="true" t="shared" si="25" ref="E406:G407">E370+E396</f>
        <v>46.79999999999999</v>
      </c>
      <c r="F406" s="336">
        <f t="shared" si="25"/>
        <v>171.79999999999998</v>
      </c>
      <c r="G406" s="336">
        <f t="shared" si="25"/>
        <v>51.79999999999999</v>
      </c>
      <c r="H406" s="337"/>
      <c r="I406" s="338"/>
      <c r="J406" s="621">
        <f>J396+J370</f>
        <v>5.2</v>
      </c>
      <c r="K406" s="315"/>
      <c r="L406" s="315">
        <f t="shared" si="23"/>
        <v>2.4000000000000004</v>
      </c>
      <c r="M406" s="315">
        <f t="shared" si="23"/>
        <v>0</v>
      </c>
      <c r="N406" s="315">
        <f t="shared" si="23"/>
        <v>10.4</v>
      </c>
      <c r="O406" s="315"/>
      <c r="P406" s="315"/>
      <c r="Q406" s="315">
        <f t="shared" si="24"/>
        <v>16</v>
      </c>
      <c r="R406" s="315">
        <f t="shared" si="24"/>
        <v>8</v>
      </c>
      <c r="S406" s="315">
        <f t="shared" si="24"/>
        <v>0</v>
      </c>
      <c r="T406" s="315">
        <f t="shared" si="24"/>
        <v>1</v>
      </c>
      <c r="U406" s="1190">
        <f>U370+U396</f>
        <v>42</v>
      </c>
      <c r="V406" s="289"/>
      <c r="W406" s="291"/>
      <c r="X406" s="289"/>
      <c r="Y406" s="675"/>
      <c r="AA406" s="289"/>
    </row>
    <row r="407" spans="2:27" ht="16.5" customHeight="1" thickBot="1">
      <c r="B407" s="378" t="s">
        <v>11</v>
      </c>
      <c r="C407" s="327"/>
      <c r="D407" s="328"/>
      <c r="E407" s="339">
        <f t="shared" si="25"/>
        <v>262.8</v>
      </c>
      <c r="F407" s="340">
        <f t="shared" si="25"/>
        <v>262.8</v>
      </c>
      <c r="G407" s="340">
        <f t="shared" si="25"/>
        <v>262.8</v>
      </c>
      <c r="H407" s="341"/>
      <c r="I407" s="342"/>
      <c r="J407" s="660">
        <f>J397+J371</f>
        <v>31.2</v>
      </c>
      <c r="K407" s="660"/>
      <c r="L407" s="660">
        <f t="shared" si="23"/>
        <v>14.4</v>
      </c>
      <c r="M407" s="660">
        <f t="shared" si="23"/>
        <v>4</v>
      </c>
      <c r="N407" s="660">
        <f t="shared" si="23"/>
        <v>62.4</v>
      </c>
      <c r="O407" s="660"/>
      <c r="P407" s="660"/>
      <c r="Q407" s="660">
        <f t="shared" si="24"/>
        <v>86</v>
      </c>
      <c r="R407" s="660">
        <f t="shared" si="24"/>
        <v>45</v>
      </c>
      <c r="S407" s="660">
        <f t="shared" si="24"/>
        <v>9</v>
      </c>
      <c r="T407" s="660">
        <f t="shared" si="24"/>
        <v>10</v>
      </c>
      <c r="U407" s="1189">
        <f>U371+U397</f>
        <v>261</v>
      </c>
      <c r="V407" s="289"/>
      <c r="W407" s="291"/>
      <c r="X407" s="289"/>
      <c r="Y407" s="675"/>
      <c r="AA407" s="289"/>
    </row>
    <row r="408" spans="2:27" ht="16.5" customHeight="1">
      <c r="B408" s="382" t="s">
        <v>26</v>
      </c>
      <c r="C408" s="379"/>
      <c r="D408" s="672"/>
      <c r="J408" s="384">
        <f>+J406/J405</f>
        <v>0.2</v>
      </c>
      <c r="K408" s="384"/>
      <c r="L408" s="384">
        <f>+L406/L405</f>
        <v>0.20000000000000004</v>
      </c>
      <c r="M408" s="384">
        <v>0.5</v>
      </c>
      <c r="N408" s="384">
        <f>+N406/N405</f>
        <v>0.2</v>
      </c>
      <c r="O408" s="384"/>
      <c r="P408" s="384"/>
      <c r="Q408" s="384">
        <f>+Q406/Q405</f>
        <v>0.22857142857142856</v>
      </c>
      <c r="R408" s="384">
        <f>+R406/R405</f>
        <v>0.21621621621621623</v>
      </c>
      <c r="S408" s="384">
        <f>+S406/S405</f>
        <v>0</v>
      </c>
      <c r="T408" s="384">
        <f>+T406/T405</f>
        <v>0.1111111111111111</v>
      </c>
      <c r="U408" s="384">
        <f>+U406/U405</f>
        <v>0.1917808219178082</v>
      </c>
      <c r="V408" s="289"/>
      <c r="W408" s="677"/>
      <c r="X408" s="289"/>
      <c r="Y408" s="675"/>
      <c r="AA408" s="289"/>
    </row>
    <row r="409" spans="1:30" ht="16.5" customHeight="1">
      <c r="A409" s="382"/>
      <c r="B409" s="382" t="s">
        <v>0</v>
      </c>
      <c r="C409" s="678"/>
      <c r="D409" s="679"/>
      <c r="E409" s="599"/>
      <c r="F409" s="599"/>
      <c r="G409" s="599"/>
      <c r="H409" s="599"/>
      <c r="I409" s="600"/>
      <c r="J409" s="680"/>
      <c r="K409" s="680"/>
      <c r="L409" s="680"/>
      <c r="M409" s="680"/>
      <c r="N409" s="680"/>
      <c r="O409" s="680"/>
      <c r="P409" s="680"/>
      <c r="Q409" s="680"/>
      <c r="R409" s="680"/>
      <c r="S409" s="680"/>
      <c r="T409" s="680"/>
      <c r="U409" s="1132"/>
      <c r="V409" s="680"/>
      <c r="W409" s="680"/>
      <c r="X409" s="680"/>
      <c r="Y409" s="680"/>
      <c r="Z409" s="382"/>
      <c r="AA409" s="679"/>
      <c r="AC409" s="675"/>
      <c r="AD409" s="382"/>
    </row>
    <row r="410" spans="1:30" ht="16.5" customHeight="1">
      <c r="A410" s="382"/>
      <c r="B410" s="382" t="s">
        <v>1</v>
      </c>
      <c r="C410" s="678"/>
      <c r="D410" s="679"/>
      <c r="E410" s="599"/>
      <c r="F410" s="599"/>
      <c r="G410" s="599"/>
      <c r="H410" s="599"/>
      <c r="I410" s="600"/>
      <c r="J410" s="680"/>
      <c r="K410" s="680"/>
      <c r="L410" s="680"/>
      <c r="M410" s="680"/>
      <c r="N410" s="680"/>
      <c r="O410" s="680"/>
      <c r="P410" s="680"/>
      <c r="Q410" s="680"/>
      <c r="R410" s="680"/>
      <c r="S410" s="680"/>
      <c r="T410" s="680"/>
      <c r="U410" s="1132"/>
      <c r="V410" s="680"/>
      <c r="W410" s="680"/>
      <c r="X410" s="680"/>
      <c r="Y410" s="680"/>
      <c r="Z410" s="382"/>
      <c r="AA410" s="679"/>
      <c r="AC410" s="675"/>
      <c r="AD410" s="382"/>
    </row>
    <row r="411" spans="1:30" ht="16.5" customHeight="1">
      <c r="A411" s="675"/>
      <c r="B411" s="675"/>
      <c r="C411" s="379"/>
      <c r="D411" s="672"/>
      <c r="J411" s="383"/>
      <c r="K411" s="383"/>
      <c r="L411" s="383"/>
      <c r="M411" s="383"/>
      <c r="N411" s="383"/>
      <c r="O411" s="383"/>
      <c r="P411" s="383"/>
      <c r="Q411" s="383"/>
      <c r="R411" s="383"/>
      <c r="S411" s="383"/>
      <c r="T411" s="383"/>
      <c r="U411" s="383"/>
      <c r="V411" s="383"/>
      <c r="W411" s="383"/>
      <c r="X411" s="383"/>
      <c r="Y411" s="383"/>
      <c r="Z411" s="675"/>
      <c r="AA411" s="672"/>
      <c r="AC411" s="675"/>
      <c r="AD411" s="675"/>
    </row>
    <row r="412" spans="1:30" ht="16.5" customHeight="1">
      <c r="A412" s="675"/>
      <c r="B412" s="382" t="str">
        <f>"DIVISION 8 REGULAR BUSES ONLY"</f>
        <v>DIVISION 8 REGULAR BUSES ONLY</v>
      </c>
      <c r="C412" s="379"/>
      <c r="D412" s="672"/>
      <c r="J412" s="383"/>
      <c r="K412" s="383"/>
      <c r="L412" s="383"/>
      <c r="M412" s="383"/>
      <c r="N412" s="383"/>
      <c r="O412" s="383"/>
      <c r="P412" s="383"/>
      <c r="Q412" s="383"/>
      <c r="R412" s="383"/>
      <c r="S412" s="383"/>
      <c r="T412" s="383"/>
      <c r="U412" s="383"/>
      <c r="V412" s="383"/>
      <c r="W412" s="383"/>
      <c r="X412" s="383"/>
      <c r="Y412" s="383"/>
      <c r="Z412" s="675"/>
      <c r="AA412" s="672"/>
      <c r="AC412" s="675"/>
      <c r="AD412" s="675"/>
    </row>
    <row r="413" spans="1:30" ht="16.5" customHeight="1">
      <c r="A413" s="675"/>
      <c r="B413" s="675"/>
      <c r="C413" s="379"/>
      <c r="D413" s="672"/>
      <c r="J413" s="1166">
        <v>23</v>
      </c>
      <c r="K413" s="1166">
        <v>2</v>
      </c>
      <c r="L413" s="1166">
        <v>1</v>
      </c>
      <c r="M413" s="1166"/>
      <c r="N413" s="1166">
        <v>98</v>
      </c>
      <c r="O413" s="1166">
        <v>14</v>
      </c>
      <c r="P413" s="1166"/>
      <c r="Q413" s="1166">
        <v>17</v>
      </c>
      <c r="R413" s="1166">
        <v>10</v>
      </c>
      <c r="S413" s="1166">
        <v>4</v>
      </c>
      <c r="T413" s="1166"/>
      <c r="U413" s="1166">
        <v>169</v>
      </c>
      <c r="V413" s="681"/>
      <c r="W413" s="681"/>
      <c r="X413" s="681"/>
      <c r="Y413" s="681"/>
      <c r="Z413" s="675"/>
      <c r="AA413" s="672"/>
      <c r="AC413" s="675"/>
      <c r="AD413" s="675"/>
    </row>
    <row r="414" spans="1:30" ht="16.5" customHeight="1" thickBot="1">
      <c r="A414" s="675"/>
      <c r="B414" s="382" t="s">
        <v>244</v>
      </c>
      <c r="C414" s="379"/>
      <c r="D414" s="672"/>
      <c r="J414" s="1167">
        <f>'DIV EQUP'!D13</f>
        <v>22.8</v>
      </c>
      <c r="K414" s="1167">
        <f>'DIV EQUP'!E13</f>
        <v>2</v>
      </c>
      <c r="L414" s="1167">
        <f>'DIV EQUP'!F13</f>
        <v>1</v>
      </c>
      <c r="M414" s="1167"/>
      <c r="N414" s="1167">
        <f>'DIV EQUP'!L13</f>
        <v>98.4</v>
      </c>
      <c r="O414" s="1167">
        <f>'DIV EQUP'!M13</f>
        <v>14.4</v>
      </c>
      <c r="P414" s="1167"/>
      <c r="Q414" s="1167">
        <f>'DIV EQUP'!R13</f>
        <v>16.8</v>
      </c>
      <c r="R414" s="1167">
        <f>'DIV EQUP'!S13</f>
        <v>9.6</v>
      </c>
      <c r="S414" s="1167">
        <v>5</v>
      </c>
      <c r="T414" s="1167"/>
      <c r="U414" s="1167">
        <f>SUM(J414:T414)</f>
        <v>170</v>
      </c>
      <c r="V414" s="383"/>
      <c r="W414" s="383"/>
      <c r="X414" s="383"/>
      <c r="Y414" s="383"/>
      <c r="Z414" s="675"/>
      <c r="AA414" s="672"/>
      <c r="AC414" s="675"/>
      <c r="AD414" s="675"/>
    </row>
    <row r="415" spans="1:30" ht="16.5" customHeight="1" thickBot="1">
      <c r="A415" s="675"/>
      <c r="B415" s="675"/>
      <c r="C415" s="295"/>
      <c r="D415" s="296"/>
      <c r="E415" s="1213" t="s">
        <v>3</v>
      </c>
      <c r="F415" s="1214"/>
      <c r="G415" s="1214"/>
      <c r="H415" s="1215"/>
      <c r="I415" s="297"/>
      <c r="J415" s="1224" t="s">
        <v>14</v>
      </c>
      <c r="K415" s="1225"/>
      <c r="L415" s="1225"/>
      <c r="M415" s="1225"/>
      <c r="N415" s="1225"/>
      <c r="O415" s="1225"/>
      <c r="P415" s="1225"/>
      <c r="Q415" s="1225"/>
      <c r="R415" s="1225"/>
      <c r="S415" s="1225"/>
      <c r="T415" s="1225"/>
      <c r="U415" s="1226"/>
      <c r="V415" s="383"/>
      <c r="W415" s="383"/>
      <c r="X415" s="383"/>
      <c r="Y415" s="383"/>
      <c r="Z415" s="675"/>
      <c r="AA415" s="672"/>
      <c r="AC415" s="675"/>
      <c r="AD415" s="675"/>
    </row>
    <row r="416" spans="1:27" ht="16.5" customHeight="1" thickBot="1">
      <c r="A416" s="382"/>
      <c r="B416" s="382"/>
      <c r="C416" s="702" t="s">
        <v>4</v>
      </c>
      <c r="D416" s="703"/>
      <c r="E416" s="704" t="s">
        <v>5</v>
      </c>
      <c r="F416" s="705" t="s">
        <v>6</v>
      </c>
      <c r="G416" s="705" t="s">
        <v>7</v>
      </c>
      <c r="H416" s="706" t="s">
        <v>8</v>
      </c>
      <c r="I416" s="303" t="s">
        <v>125</v>
      </c>
      <c r="J416" s="304" t="s">
        <v>126</v>
      </c>
      <c r="K416" s="305" t="s">
        <v>128</v>
      </c>
      <c r="L416" s="305">
        <v>20</v>
      </c>
      <c r="M416" s="305"/>
      <c r="N416" s="305" t="s">
        <v>137</v>
      </c>
      <c r="O416" s="305">
        <v>46</v>
      </c>
      <c r="P416" s="305"/>
      <c r="Q416" s="305" t="s">
        <v>143</v>
      </c>
      <c r="R416" s="305" t="s">
        <v>144</v>
      </c>
      <c r="S416" s="305" t="s">
        <v>150</v>
      </c>
      <c r="T416" s="305"/>
      <c r="U416" s="782" t="s">
        <v>16</v>
      </c>
      <c r="V416" s="382"/>
      <c r="W416" s="711"/>
      <c r="X416" s="347"/>
      <c r="Y416" s="675"/>
      <c r="AA416" s="289"/>
    </row>
    <row r="417" spans="1:27" ht="16.5" customHeight="1">
      <c r="A417" s="675"/>
      <c r="B417" s="675"/>
      <c r="C417" s="306" t="s">
        <v>236</v>
      </c>
      <c r="D417" s="374" t="s">
        <v>203</v>
      </c>
      <c r="E417" s="683">
        <v>24</v>
      </c>
      <c r="F417" s="373">
        <v>16</v>
      </c>
      <c r="G417" s="373">
        <v>27</v>
      </c>
      <c r="H417" s="374">
        <v>2</v>
      </c>
      <c r="I417" s="333"/>
      <c r="J417" s="684"/>
      <c r="K417" s="684"/>
      <c r="L417" s="684">
        <v>1</v>
      </c>
      <c r="M417" s="684"/>
      <c r="N417" s="684">
        <v>24</v>
      </c>
      <c r="O417" s="684">
        <v>2</v>
      </c>
      <c r="P417" s="684"/>
      <c r="Q417" s="684"/>
      <c r="R417" s="684"/>
      <c r="S417" s="684"/>
      <c r="T417" s="684"/>
      <c r="U417" s="783">
        <f aca="true" t="shared" si="26" ref="U417:U432">SUM(J417:S417)</f>
        <v>27</v>
      </c>
      <c r="V417" s="289"/>
      <c r="W417" s="336"/>
      <c r="X417" s="347"/>
      <c r="Y417" s="675"/>
      <c r="AA417" s="289"/>
    </row>
    <row r="418" spans="1:27" ht="16.5" customHeight="1">
      <c r="A418" s="675"/>
      <c r="B418" s="675"/>
      <c r="C418" s="692">
        <v>152</v>
      </c>
      <c r="D418" s="354"/>
      <c r="E418" s="691">
        <v>15</v>
      </c>
      <c r="F418" s="309">
        <v>5</v>
      </c>
      <c r="G418" s="309">
        <v>15</v>
      </c>
      <c r="H418" s="354">
        <v>0</v>
      </c>
      <c r="I418" s="315"/>
      <c r="J418" s="315"/>
      <c r="K418" s="315">
        <v>1</v>
      </c>
      <c r="L418" s="315"/>
      <c r="M418" s="315"/>
      <c r="N418" s="315">
        <v>10</v>
      </c>
      <c r="O418" s="315"/>
      <c r="P418" s="315"/>
      <c r="Q418" s="315">
        <v>4</v>
      </c>
      <c r="R418" s="315"/>
      <c r="S418" s="315"/>
      <c r="T418" s="315"/>
      <c r="U418" s="381">
        <f t="shared" si="26"/>
        <v>15</v>
      </c>
      <c r="V418" s="289"/>
      <c r="W418" s="336"/>
      <c r="X418" s="347"/>
      <c r="Y418" s="675"/>
      <c r="AA418" s="289"/>
    </row>
    <row r="419" spans="1:27" ht="16.5" customHeight="1">
      <c r="A419" s="675"/>
      <c r="B419" s="675"/>
      <c r="C419" s="692">
        <v>154</v>
      </c>
      <c r="D419" s="354"/>
      <c r="E419" s="691">
        <v>5</v>
      </c>
      <c r="F419" s="309">
        <v>3</v>
      </c>
      <c r="G419" s="309">
        <v>5</v>
      </c>
      <c r="H419" s="354">
        <v>0</v>
      </c>
      <c r="I419" s="315"/>
      <c r="J419" s="380"/>
      <c r="K419" s="380"/>
      <c r="L419" s="380"/>
      <c r="M419" s="380"/>
      <c r="N419" s="380">
        <v>2</v>
      </c>
      <c r="O419" s="380"/>
      <c r="P419" s="380"/>
      <c r="Q419" s="380" t="s">
        <v>47</v>
      </c>
      <c r="R419" s="380"/>
      <c r="S419" s="380">
        <v>3</v>
      </c>
      <c r="T419" s="380"/>
      <c r="U419" s="377">
        <f t="shared" si="26"/>
        <v>5</v>
      </c>
      <c r="V419" s="289"/>
      <c r="W419" s="336"/>
      <c r="X419" s="347"/>
      <c r="Y419" s="675"/>
      <c r="AA419" s="289"/>
    </row>
    <row r="420" spans="1:27" ht="16.5" customHeight="1">
      <c r="A420" s="675"/>
      <c r="B420" s="675"/>
      <c r="C420" s="692">
        <v>156</v>
      </c>
      <c r="D420" s="354"/>
      <c r="E420" s="691">
        <v>0</v>
      </c>
      <c r="F420" s="309">
        <v>0</v>
      </c>
      <c r="G420" s="309">
        <v>0</v>
      </c>
      <c r="H420" s="354">
        <v>3</v>
      </c>
      <c r="I420" s="315"/>
      <c r="J420" s="380"/>
      <c r="K420" s="380"/>
      <c r="L420" s="380"/>
      <c r="M420" s="380"/>
      <c r="N420" s="380"/>
      <c r="O420" s="380"/>
      <c r="P420" s="380"/>
      <c r="Q420" s="380"/>
      <c r="R420" s="380"/>
      <c r="S420" s="380"/>
      <c r="T420" s="380"/>
      <c r="U420" s="381">
        <f t="shared" si="26"/>
        <v>0</v>
      </c>
      <c r="V420" s="289"/>
      <c r="W420" s="336"/>
      <c r="X420" s="347"/>
      <c r="Y420" s="675"/>
      <c r="AA420" s="289"/>
    </row>
    <row r="421" spans="1:27" ht="16.5" customHeight="1">
      <c r="A421" s="675"/>
      <c r="B421" s="675"/>
      <c r="C421" s="692">
        <v>158</v>
      </c>
      <c r="D421" s="354"/>
      <c r="E421" s="691">
        <v>4</v>
      </c>
      <c r="F421" s="309">
        <v>1</v>
      </c>
      <c r="G421" s="309">
        <v>4</v>
      </c>
      <c r="H421" s="354">
        <v>0</v>
      </c>
      <c r="I421" s="315"/>
      <c r="J421" s="380">
        <v>2</v>
      </c>
      <c r="K421" s="380"/>
      <c r="L421" s="380"/>
      <c r="M421" s="380"/>
      <c r="N421" s="380">
        <v>2</v>
      </c>
      <c r="O421" s="380"/>
      <c r="P421" s="380"/>
      <c r="Q421" s="380"/>
      <c r="R421" s="380"/>
      <c r="S421" s="380"/>
      <c r="T421" s="380"/>
      <c r="U421" s="377">
        <f t="shared" si="26"/>
        <v>4</v>
      </c>
      <c r="V421" s="289"/>
      <c r="W421" s="336"/>
      <c r="X421" s="347"/>
      <c r="Y421" s="675"/>
      <c r="AA421" s="289"/>
    </row>
    <row r="422" spans="1:27" ht="16.5" customHeight="1">
      <c r="A422" s="675"/>
      <c r="B422" s="675"/>
      <c r="C422" s="692">
        <v>161</v>
      </c>
      <c r="D422" s="354"/>
      <c r="E422" s="691">
        <v>9</v>
      </c>
      <c r="F422" s="309">
        <v>3</v>
      </c>
      <c r="G422" s="309">
        <v>6</v>
      </c>
      <c r="H422" s="354">
        <v>0</v>
      </c>
      <c r="I422" s="315"/>
      <c r="J422" s="380">
        <v>6</v>
      </c>
      <c r="K422" s="380"/>
      <c r="L422" s="380"/>
      <c r="M422" s="380"/>
      <c r="N422" s="380"/>
      <c r="O422" s="380"/>
      <c r="P422" s="380"/>
      <c r="Q422" s="380"/>
      <c r="R422" s="380"/>
      <c r="S422" s="380"/>
      <c r="T422" s="380"/>
      <c r="U422" s="381">
        <f t="shared" si="26"/>
        <v>6</v>
      </c>
      <c r="V422" s="289"/>
      <c r="W422" s="336"/>
      <c r="X422" s="347"/>
      <c r="Y422" s="675"/>
      <c r="AA422" s="289"/>
    </row>
    <row r="423" spans="1:27" ht="16.5" customHeight="1">
      <c r="A423" s="675"/>
      <c r="B423" s="675"/>
      <c r="C423" s="692">
        <v>163</v>
      </c>
      <c r="D423" s="354"/>
      <c r="E423" s="691">
        <v>3</v>
      </c>
      <c r="F423" s="309">
        <v>3</v>
      </c>
      <c r="G423" s="309">
        <v>5</v>
      </c>
      <c r="H423" s="354">
        <v>0</v>
      </c>
      <c r="I423" s="315"/>
      <c r="J423" s="380"/>
      <c r="K423" s="380"/>
      <c r="L423" s="380"/>
      <c r="M423" s="380"/>
      <c r="N423" s="380">
        <v>1</v>
      </c>
      <c r="O423" s="380"/>
      <c r="P423" s="380"/>
      <c r="Q423" s="380">
        <v>4</v>
      </c>
      <c r="R423" s="380"/>
      <c r="S423" s="380"/>
      <c r="T423" s="380"/>
      <c r="U423" s="377">
        <f t="shared" si="26"/>
        <v>5</v>
      </c>
      <c r="V423" s="289"/>
      <c r="W423" s="336"/>
      <c r="X423" s="347"/>
      <c r="Y423" s="675"/>
      <c r="AA423" s="289"/>
    </row>
    <row r="424" spans="1:27" ht="16.5" customHeight="1">
      <c r="A424" s="675"/>
      <c r="B424" s="675"/>
      <c r="C424" s="692" t="s">
        <v>237</v>
      </c>
      <c r="D424" s="354"/>
      <c r="E424" s="691">
        <v>27</v>
      </c>
      <c r="F424" s="309">
        <v>17</v>
      </c>
      <c r="G424" s="309">
        <v>28</v>
      </c>
      <c r="H424" s="354">
        <v>0</v>
      </c>
      <c r="I424" s="315"/>
      <c r="J424" s="380">
        <v>9</v>
      </c>
      <c r="K424" s="380"/>
      <c r="L424" s="380"/>
      <c r="M424" s="380"/>
      <c r="N424" s="380">
        <v>9</v>
      </c>
      <c r="O424" s="380">
        <v>10</v>
      </c>
      <c r="P424" s="380"/>
      <c r="Q424" s="380"/>
      <c r="R424" s="380"/>
      <c r="S424" s="380"/>
      <c r="T424" s="380"/>
      <c r="U424" s="381">
        <f t="shared" si="26"/>
        <v>28</v>
      </c>
      <c r="V424" s="289"/>
      <c r="W424" s="336"/>
      <c r="X424" s="370"/>
      <c r="Y424" s="675"/>
      <c r="AA424" s="289"/>
    </row>
    <row r="425" spans="1:27" ht="16.5" customHeight="1">
      <c r="A425" s="675"/>
      <c r="B425" s="675"/>
      <c r="C425" s="692">
        <v>166</v>
      </c>
      <c r="D425" s="354"/>
      <c r="E425" s="691">
        <v>22</v>
      </c>
      <c r="F425" s="309">
        <v>10</v>
      </c>
      <c r="G425" s="309">
        <v>21</v>
      </c>
      <c r="H425" s="354">
        <v>0</v>
      </c>
      <c r="I425" s="315"/>
      <c r="J425" s="380"/>
      <c r="K425" s="380"/>
      <c r="L425" s="380"/>
      <c r="M425" s="380"/>
      <c r="N425" s="380">
        <v>14</v>
      </c>
      <c r="O425" s="380"/>
      <c r="P425" s="380"/>
      <c r="Q425" s="380">
        <v>3</v>
      </c>
      <c r="R425" s="380">
        <v>3</v>
      </c>
      <c r="S425" s="380">
        <v>1</v>
      </c>
      <c r="T425" s="380"/>
      <c r="U425" s="377">
        <f t="shared" si="26"/>
        <v>21</v>
      </c>
      <c r="V425" s="289"/>
      <c r="W425" s="336"/>
      <c r="X425" s="347"/>
      <c r="Y425" s="675"/>
      <c r="AA425" s="289"/>
    </row>
    <row r="426" spans="1:27" ht="16.5" customHeight="1">
      <c r="A426" s="675"/>
      <c r="B426" s="675"/>
      <c r="C426" s="692">
        <v>168</v>
      </c>
      <c r="D426" s="354"/>
      <c r="E426" s="691">
        <v>2</v>
      </c>
      <c r="F426" s="309">
        <v>2</v>
      </c>
      <c r="G426" s="309">
        <v>2</v>
      </c>
      <c r="H426" s="354">
        <v>0</v>
      </c>
      <c r="I426" s="315"/>
      <c r="J426" s="380"/>
      <c r="K426" s="380"/>
      <c r="L426" s="380"/>
      <c r="M426" s="380"/>
      <c r="N426" s="380">
        <v>2</v>
      </c>
      <c r="O426" s="380"/>
      <c r="P426" s="380"/>
      <c r="Q426" s="380"/>
      <c r="R426" s="380"/>
      <c r="S426" s="380"/>
      <c r="T426" s="380"/>
      <c r="U426" s="381">
        <f t="shared" si="26"/>
        <v>2</v>
      </c>
      <c r="V426" s="289"/>
      <c r="W426" s="336"/>
      <c r="X426" s="370"/>
      <c r="Y426" s="675"/>
      <c r="AA426" s="289"/>
    </row>
    <row r="427" spans="1:27" ht="16.5" customHeight="1">
      <c r="A427" s="675"/>
      <c r="B427" s="675"/>
      <c r="C427" s="692">
        <v>169</v>
      </c>
      <c r="D427" s="354"/>
      <c r="E427" s="691">
        <v>5</v>
      </c>
      <c r="F427" s="309">
        <v>4</v>
      </c>
      <c r="G427" s="309">
        <v>5</v>
      </c>
      <c r="H427" s="354">
        <v>0</v>
      </c>
      <c r="I427" s="315"/>
      <c r="J427" s="380">
        <v>2</v>
      </c>
      <c r="K427" s="380"/>
      <c r="L427" s="380"/>
      <c r="M427" s="380"/>
      <c r="N427" s="380">
        <v>2</v>
      </c>
      <c r="O427" s="380"/>
      <c r="P427" s="380"/>
      <c r="Q427" s="380"/>
      <c r="R427" s="380">
        <v>1</v>
      </c>
      <c r="S427" s="380"/>
      <c r="T427" s="380"/>
      <c r="U427" s="377">
        <f t="shared" si="26"/>
        <v>5</v>
      </c>
      <c r="V427" s="289"/>
      <c r="W427" s="336"/>
      <c r="X427" s="370"/>
      <c r="Y427" s="675"/>
      <c r="AA427" s="289"/>
    </row>
    <row r="428" spans="1:27" ht="16.5" customHeight="1">
      <c r="A428" s="675"/>
      <c r="B428" s="675"/>
      <c r="C428" s="692" t="s">
        <v>286</v>
      </c>
      <c r="D428" s="354"/>
      <c r="E428" s="691">
        <v>7</v>
      </c>
      <c r="F428" s="309">
        <v>4</v>
      </c>
      <c r="G428" s="309">
        <v>5</v>
      </c>
      <c r="H428" s="354">
        <v>0</v>
      </c>
      <c r="I428" s="315"/>
      <c r="J428" s="380"/>
      <c r="K428" s="380">
        <v>1</v>
      </c>
      <c r="L428" s="380"/>
      <c r="M428" s="380"/>
      <c r="N428" s="380">
        <v>4</v>
      </c>
      <c r="O428" s="380"/>
      <c r="P428" s="380"/>
      <c r="Q428" s="380"/>
      <c r="R428" s="380"/>
      <c r="S428" s="380"/>
      <c r="T428" s="380"/>
      <c r="U428" s="381">
        <f t="shared" si="26"/>
        <v>5</v>
      </c>
      <c r="V428" s="289"/>
      <c r="W428" s="336"/>
      <c r="X428" s="370"/>
      <c r="Y428" s="675"/>
      <c r="AA428" s="289"/>
    </row>
    <row r="429" spans="1:27" ht="16.5" customHeight="1">
      <c r="A429" s="675"/>
      <c r="B429" s="675"/>
      <c r="C429" s="692">
        <v>243</v>
      </c>
      <c r="D429" s="354"/>
      <c r="E429" s="691">
        <v>8</v>
      </c>
      <c r="F429" s="309">
        <v>3</v>
      </c>
      <c r="G429" s="309">
        <v>5</v>
      </c>
      <c r="H429" s="354">
        <v>0</v>
      </c>
      <c r="I429" s="315"/>
      <c r="J429" s="380"/>
      <c r="K429" s="380"/>
      <c r="L429" s="380"/>
      <c r="M429" s="380"/>
      <c r="N429" s="380">
        <v>1</v>
      </c>
      <c r="O429" s="380"/>
      <c r="P429" s="380"/>
      <c r="Q429" s="380"/>
      <c r="R429" s="380">
        <v>4</v>
      </c>
      <c r="S429" s="380"/>
      <c r="T429" s="380"/>
      <c r="U429" s="377">
        <f t="shared" si="26"/>
        <v>5</v>
      </c>
      <c r="V429" s="289"/>
      <c r="W429" s="336"/>
      <c r="X429" s="370"/>
      <c r="Y429" s="675"/>
      <c r="AA429" s="289"/>
    </row>
    <row r="430" spans="1:27" ht="16.5" customHeight="1">
      <c r="A430" s="675"/>
      <c r="B430" s="675"/>
      <c r="C430" s="692">
        <v>245</v>
      </c>
      <c r="D430" s="354"/>
      <c r="E430" s="691">
        <v>2</v>
      </c>
      <c r="F430" s="309">
        <v>2</v>
      </c>
      <c r="G430" s="309">
        <v>4</v>
      </c>
      <c r="H430" s="354">
        <v>0</v>
      </c>
      <c r="I430" s="315"/>
      <c r="J430" s="380"/>
      <c r="K430" s="380"/>
      <c r="L430" s="380"/>
      <c r="M430" s="380"/>
      <c r="N430" s="380">
        <v>4</v>
      </c>
      <c r="O430" s="380"/>
      <c r="P430" s="380"/>
      <c r="Q430" s="380"/>
      <c r="R430" s="380"/>
      <c r="S430" s="380"/>
      <c r="T430" s="380"/>
      <c r="U430" s="381">
        <f t="shared" si="26"/>
        <v>4</v>
      </c>
      <c r="V430" s="289"/>
      <c r="W430" s="336"/>
      <c r="X430" s="370"/>
      <c r="Y430" s="675"/>
      <c r="AA430" s="289"/>
    </row>
    <row r="431" spans="1:27" ht="16.5" customHeight="1">
      <c r="A431" s="675"/>
      <c r="B431" s="675"/>
      <c r="C431" s="692">
        <v>418</v>
      </c>
      <c r="D431" s="354" t="s">
        <v>211</v>
      </c>
      <c r="E431" s="691">
        <v>5</v>
      </c>
      <c r="F431" s="309">
        <v>0</v>
      </c>
      <c r="G431" s="309">
        <v>4</v>
      </c>
      <c r="H431" s="354">
        <v>0</v>
      </c>
      <c r="I431" s="315"/>
      <c r="J431" s="380"/>
      <c r="K431" s="380"/>
      <c r="L431" s="380"/>
      <c r="M431" s="380"/>
      <c r="N431" s="380">
        <v>4</v>
      </c>
      <c r="O431" s="380"/>
      <c r="P431" s="380"/>
      <c r="Q431" s="380"/>
      <c r="R431" s="380"/>
      <c r="S431" s="380"/>
      <c r="T431" s="380"/>
      <c r="U431" s="377">
        <f t="shared" si="26"/>
        <v>4</v>
      </c>
      <c r="V431" s="289"/>
      <c r="W431" s="336"/>
      <c r="X431" s="370"/>
      <c r="Y431" s="675"/>
      <c r="AA431" s="289"/>
    </row>
    <row r="432" spans="1:27" ht="16.5" customHeight="1">
      <c r="A432" s="675"/>
      <c r="B432" s="675"/>
      <c r="C432" s="692">
        <v>426</v>
      </c>
      <c r="D432" s="354" t="s">
        <v>211</v>
      </c>
      <c r="E432" s="691">
        <v>4</v>
      </c>
      <c r="F432" s="309">
        <v>0</v>
      </c>
      <c r="G432" s="309">
        <v>6</v>
      </c>
      <c r="H432" s="354">
        <v>0</v>
      </c>
      <c r="I432" s="315"/>
      <c r="J432" s="380"/>
      <c r="K432" s="380"/>
      <c r="L432" s="380"/>
      <c r="M432" s="380"/>
      <c r="N432" s="380">
        <v>3</v>
      </c>
      <c r="O432" s="380"/>
      <c r="P432" s="380"/>
      <c r="Q432" s="380">
        <v>3</v>
      </c>
      <c r="R432" s="380"/>
      <c r="S432" s="380"/>
      <c r="T432" s="380"/>
      <c r="U432" s="381">
        <f t="shared" si="26"/>
        <v>6</v>
      </c>
      <c r="V432" s="289"/>
      <c r="W432" s="336"/>
      <c r="X432" s="370"/>
      <c r="Y432" s="675"/>
      <c r="AA432" s="289"/>
    </row>
    <row r="433" spans="1:27" ht="16.5" customHeight="1" hidden="1">
      <c r="A433" s="675"/>
      <c r="B433" s="675"/>
      <c r="C433" s="694"/>
      <c r="D433" s="707"/>
      <c r="E433" s="708"/>
      <c r="F433" s="709"/>
      <c r="G433" s="709"/>
      <c r="H433" s="707"/>
      <c r="I433" s="319"/>
      <c r="J433" s="696"/>
      <c r="K433" s="696"/>
      <c r="L433" s="696"/>
      <c r="M433" s="696"/>
      <c r="N433" s="696"/>
      <c r="O433" s="696"/>
      <c r="P433" s="696"/>
      <c r="Q433" s="696"/>
      <c r="R433" s="696"/>
      <c r="S433" s="696"/>
      <c r="T433" s="696"/>
      <c r="U433" s="377"/>
      <c r="V433" s="289"/>
      <c r="W433" s="336"/>
      <c r="X433" s="370"/>
      <c r="Y433" s="675"/>
      <c r="AA433" s="289"/>
    </row>
    <row r="434" spans="1:27" ht="16.5" customHeight="1" hidden="1">
      <c r="A434" s="675"/>
      <c r="B434" s="675"/>
      <c r="C434" s="694"/>
      <c r="D434" s="707"/>
      <c r="E434" s="708"/>
      <c r="F434" s="709"/>
      <c r="G434" s="709"/>
      <c r="H434" s="707"/>
      <c r="I434" s="319"/>
      <c r="J434" s="696"/>
      <c r="K434" s="696"/>
      <c r="L434" s="696"/>
      <c r="M434" s="696"/>
      <c r="N434" s="696"/>
      <c r="O434" s="696"/>
      <c r="P434" s="696"/>
      <c r="Q434" s="696"/>
      <c r="R434" s="696"/>
      <c r="S434" s="696"/>
      <c r="T434" s="696"/>
      <c r="U434" s="377"/>
      <c r="V434" s="289"/>
      <c r="W434" s="336"/>
      <c r="X434" s="370"/>
      <c r="Y434" s="675"/>
      <c r="AA434" s="289"/>
    </row>
    <row r="435" spans="1:27" ht="16.5" customHeight="1" hidden="1">
      <c r="A435" s="675"/>
      <c r="B435" s="675"/>
      <c r="C435" s="694"/>
      <c r="D435" s="707"/>
      <c r="E435" s="708"/>
      <c r="F435" s="709"/>
      <c r="G435" s="709"/>
      <c r="H435" s="707"/>
      <c r="I435" s="319"/>
      <c r="J435" s="696"/>
      <c r="K435" s="696"/>
      <c r="L435" s="696"/>
      <c r="M435" s="696"/>
      <c r="N435" s="696"/>
      <c r="O435" s="696"/>
      <c r="P435" s="696"/>
      <c r="Q435" s="696"/>
      <c r="R435" s="696"/>
      <c r="S435" s="696"/>
      <c r="T435" s="696"/>
      <c r="U435" s="377"/>
      <c r="V435" s="289"/>
      <c r="W435" s="336"/>
      <c r="X435" s="336">
        <v>4</v>
      </c>
      <c r="Y435" s="382"/>
      <c r="AA435" s="289"/>
    </row>
    <row r="436" spans="1:27" ht="16.5" customHeight="1" hidden="1">
      <c r="A436" s="675"/>
      <c r="B436" s="675"/>
      <c r="C436" s="694"/>
      <c r="D436" s="707"/>
      <c r="E436" s="708"/>
      <c r="F436" s="709"/>
      <c r="G436" s="709"/>
      <c r="H436" s="707"/>
      <c r="I436" s="319"/>
      <c r="J436" s="696"/>
      <c r="K436" s="696"/>
      <c r="L436" s="696"/>
      <c r="M436" s="696"/>
      <c r="N436" s="696"/>
      <c r="O436" s="696"/>
      <c r="P436" s="696"/>
      <c r="Q436" s="696"/>
      <c r="R436" s="696"/>
      <c r="S436" s="696"/>
      <c r="T436" s="696"/>
      <c r="U436" s="377"/>
      <c r="V436" s="289"/>
      <c r="W436" s="336"/>
      <c r="X436" s="336">
        <v>6</v>
      </c>
      <c r="Y436" s="382"/>
      <c r="AA436" s="289"/>
    </row>
    <row r="437" spans="1:27" ht="16.5" customHeight="1" hidden="1">
      <c r="A437" s="675"/>
      <c r="B437" s="675"/>
      <c r="C437" s="694"/>
      <c r="D437" s="707"/>
      <c r="E437" s="708"/>
      <c r="F437" s="709"/>
      <c r="G437" s="709"/>
      <c r="H437" s="707"/>
      <c r="I437" s="319"/>
      <c r="J437" s="696"/>
      <c r="K437" s="696"/>
      <c r="L437" s="696"/>
      <c r="M437" s="696"/>
      <c r="N437" s="696"/>
      <c r="O437" s="696"/>
      <c r="P437" s="696"/>
      <c r="Q437" s="696"/>
      <c r="R437" s="696"/>
      <c r="S437" s="696"/>
      <c r="T437" s="696"/>
      <c r="U437" s="377"/>
      <c r="V437" s="289"/>
      <c r="W437" s="336"/>
      <c r="X437" s="387">
        <f>SUM(X435:X436)</f>
        <v>10</v>
      </c>
      <c r="Y437" s="382"/>
      <c r="AA437" s="289"/>
    </row>
    <row r="438" spans="1:27" ht="16.5" customHeight="1" hidden="1">
      <c r="A438" s="675"/>
      <c r="B438" s="675"/>
      <c r="C438" s="694"/>
      <c r="D438" s="707"/>
      <c r="E438" s="708"/>
      <c r="F438" s="709"/>
      <c r="G438" s="709"/>
      <c r="H438" s="707"/>
      <c r="I438" s="319"/>
      <c r="J438" s="696"/>
      <c r="K438" s="696"/>
      <c r="L438" s="696"/>
      <c r="M438" s="696"/>
      <c r="N438" s="696"/>
      <c r="O438" s="696"/>
      <c r="P438" s="696"/>
      <c r="Q438" s="696"/>
      <c r="R438" s="696"/>
      <c r="S438" s="696"/>
      <c r="T438" s="696"/>
      <c r="U438" s="377"/>
      <c r="V438" s="289"/>
      <c r="W438" s="336"/>
      <c r="X438" s="385"/>
      <c r="Y438" s="382"/>
      <c r="AA438" s="289"/>
    </row>
    <row r="439" spans="1:27" ht="16.5" customHeight="1" thickBot="1">
      <c r="A439" s="675"/>
      <c r="B439" s="675"/>
      <c r="C439" s="614"/>
      <c r="D439" s="360"/>
      <c r="E439" s="710"/>
      <c r="F439" s="359"/>
      <c r="G439" s="359"/>
      <c r="H439" s="360"/>
      <c r="I439" s="325"/>
      <c r="J439" s="343"/>
      <c r="K439" s="343"/>
      <c r="L439" s="343"/>
      <c r="M439" s="343"/>
      <c r="N439" s="343"/>
      <c r="O439" s="343"/>
      <c r="P439" s="343"/>
      <c r="Q439" s="343"/>
      <c r="R439" s="343"/>
      <c r="S439" s="343"/>
      <c r="T439" s="343"/>
      <c r="U439" s="326"/>
      <c r="V439" s="289"/>
      <c r="W439" s="762"/>
      <c r="X439" s="370"/>
      <c r="Y439" s="675"/>
      <c r="AA439" s="289"/>
    </row>
    <row r="440" spans="1:27" ht="16.5" customHeight="1">
      <c r="A440" s="675"/>
      <c r="B440" s="382" t="s">
        <v>9</v>
      </c>
      <c r="C440" s="327"/>
      <c r="D440" s="328" t="s">
        <v>12</v>
      </c>
      <c r="E440" s="329">
        <f>SUM(E417:E439)+E455</f>
        <v>142</v>
      </c>
      <c r="F440" s="330">
        <f>SUM(F417:F439)+F455</f>
        <v>73</v>
      </c>
      <c r="G440" s="330">
        <f>SUM(G417:G439)+G455</f>
        <v>142</v>
      </c>
      <c r="H440" s="331">
        <f>SUM(H417:H439)+H455</f>
        <v>5</v>
      </c>
      <c r="I440" s="297"/>
      <c r="J440" s="333">
        <f>SUM(J417:J439)+J455</f>
        <v>19</v>
      </c>
      <c r="K440" s="333">
        <f>SUM(K417:K439)+K455</f>
        <v>2</v>
      </c>
      <c r="L440" s="333">
        <f>SUM(L417:L439)+L455</f>
        <v>1</v>
      </c>
      <c r="M440" s="684"/>
      <c r="N440" s="333">
        <f>SUM(N417:N439)+N455</f>
        <v>82</v>
      </c>
      <c r="O440" s="333">
        <f>SUM(O417:O439)+O455</f>
        <v>12</v>
      </c>
      <c r="P440" s="333"/>
      <c r="Q440" s="333">
        <f>SUM(Q417:Q439)+Q455</f>
        <v>14</v>
      </c>
      <c r="R440" s="333">
        <f>SUM(R417:R439)+R455</f>
        <v>8</v>
      </c>
      <c r="S440" s="333">
        <f>SUM(S417:S439)+S455</f>
        <v>4</v>
      </c>
      <c r="T440" s="333"/>
      <c r="U440" s="334">
        <f>SUM(J440:T440)</f>
        <v>142</v>
      </c>
      <c r="V440" s="289"/>
      <c r="W440" s="604"/>
      <c r="X440" s="675"/>
      <c r="Y440" s="675"/>
      <c r="AA440" s="289"/>
    </row>
    <row r="441" spans="1:27" ht="16.5" customHeight="1">
      <c r="A441" s="675"/>
      <c r="B441" s="382" t="s">
        <v>10</v>
      </c>
      <c r="C441" s="327"/>
      <c r="D441" s="328"/>
      <c r="E441" s="335">
        <f>E442-E440</f>
        <v>28.400000000000006</v>
      </c>
      <c r="F441" s="336">
        <f>F442-F440</f>
        <v>97.4</v>
      </c>
      <c r="G441" s="336">
        <f>G442-G440</f>
        <v>28.400000000000006</v>
      </c>
      <c r="H441" s="337"/>
      <c r="I441" s="338"/>
      <c r="J441" s="657">
        <f>J440*0.2</f>
        <v>3.8000000000000003</v>
      </c>
      <c r="K441" s="657"/>
      <c r="L441" s="657"/>
      <c r="M441" s="657"/>
      <c r="N441" s="657">
        <f>N440*0.2</f>
        <v>16.400000000000002</v>
      </c>
      <c r="O441" s="657">
        <f>O440*0.2</f>
        <v>2.4000000000000004</v>
      </c>
      <c r="P441" s="657"/>
      <c r="Q441" s="657">
        <f>Q440*0.2</f>
        <v>2.8000000000000003</v>
      </c>
      <c r="R441" s="657">
        <f>R440*0.2</f>
        <v>1.6</v>
      </c>
      <c r="S441" s="657"/>
      <c r="T441" s="657"/>
      <c r="U441" s="658">
        <f>SUM(J441:T441)</f>
        <v>27.000000000000004</v>
      </c>
      <c r="V441" s="289"/>
      <c r="W441" s="672"/>
      <c r="X441" s="675"/>
      <c r="Y441" s="675"/>
      <c r="AA441" s="289"/>
    </row>
    <row r="442" spans="1:27" ht="16.5" customHeight="1" thickBot="1">
      <c r="A442" s="675"/>
      <c r="B442" s="382" t="s">
        <v>11</v>
      </c>
      <c r="C442" s="327"/>
      <c r="D442" s="328"/>
      <c r="E442" s="339">
        <f>MAX($E440:$G440)*0.2+MAX($E440:$G440)</f>
        <v>170.4</v>
      </c>
      <c r="F442" s="340">
        <f>MAX($E440:$G440)*0.2+MAX($E440:$G440)</f>
        <v>170.4</v>
      </c>
      <c r="G442" s="340">
        <f>MAX($E440:$G440)*0.2+MAX($E440:$G440)</f>
        <v>170.4</v>
      </c>
      <c r="H442" s="341"/>
      <c r="I442" s="342"/>
      <c r="J442" s="660">
        <f>SUM(J440:J441)</f>
        <v>22.8</v>
      </c>
      <c r="K442" s="660">
        <f>SUM(K440:K441)</f>
        <v>2</v>
      </c>
      <c r="L442" s="660">
        <f>SUM(L440:L441)</f>
        <v>1</v>
      </c>
      <c r="M442" s="660"/>
      <c r="N442" s="660">
        <f>SUM(N440:N441)</f>
        <v>98.4</v>
      </c>
      <c r="O442" s="660">
        <f>SUM(O440:O441)</f>
        <v>14.4</v>
      </c>
      <c r="P442" s="660"/>
      <c r="Q442" s="660">
        <f>SUM(Q440:Q441)</f>
        <v>16.8</v>
      </c>
      <c r="R442" s="660">
        <f>SUM(R440:R441)</f>
        <v>9.6</v>
      </c>
      <c r="S442" s="660">
        <f>SUM(S440:S441)</f>
        <v>4</v>
      </c>
      <c r="T442" s="660"/>
      <c r="U442" s="661">
        <f>SUM(J442:T442)</f>
        <v>169</v>
      </c>
      <c r="V442" s="289"/>
      <c r="W442" s="672"/>
      <c r="X442" s="675"/>
      <c r="Y442" s="675"/>
      <c r="AA442" s="289"/>
    </row>
    <row r="443" spans="1:27" ht="16.5" customHeight="1">
      <c r="A443" s="675"/>
      <c r="B443" s="382" t="s">
        <v>26</v>
      </c>
      <c r="C443" s="327"/>
      <c r="D443" s="328"/>
      <c r="E443" s="336"/>
      <c r="F443" s="336"/>
      <c r="G443" s="336"/>
      <c r="H443" s="336"/>
      <c r="I443" s="338"/>
      <c r="J443" s="384">
        <f>+J441/J440</f>
        <v>0.2</v>
      </c>
      <c r="K443" s="384">
        <f>+K441/K440</f>
        <v>0</v>
      </c>
      <c r="L443" s="384">
        <f>+L441/L440</f>
        <v>0</v>
      </c>
      <c r="M443" s="384"/>
      <c r="N443" s="384">
        <f>+N441/N440</f>
        <v>0.20000000000000004</v>
      </c>
      <c r="O443" s="384">
        <f>+O441/O440</f>
        <v>0.20000000000000004</v>
      </c>
      <c r="P443" s="384"/>
      <c r="Q443" s="384">
        <f>+Q441/Q440</f>
        <v>0.2</v>
      </c>
      <c r="R443" s="384">
        <f>+R441/R440</f>
        <v>0.2</v>
      </c>
      <c r="S443" s="384">
        <f>+S441/S440</f>
        <v>0</v>
      </c>
      <c r="T443" s="384"/>
      <c r="U443" s="345">
        <f>U441/U440</f>
        <v>0.19014084507042256</v>
      </c>
      <c r="V443" s="289"/>
      <c r="W443" s="345"/>
      <c r="X443" s="675"/>
      <c r="Y443" s="675"/>
      <c r="AA443" s="289"/>
    </row>
    <row r="444" spans="1:30" ht="16.5" customHeight="1" thickBot="1">
      <c r="A444" s="675"/>
      <c r="B444" s="675"/>
      <c r="C444" s="327"/>
      <c r="D444" s="328"/>
      <c r="E444" s="336"/>
      <c r="F444" s="336"/>
      <c r="G444" s="336"/>
      <c r="H444" s="336"/>
      <c r="I444" s="338"/>
      <c r="J444" s="383"/>
      <c r="K444" s="383"/>
      <c r="L444" s="383"/>
      <c r="M444" s="383"/>
      <c r="N444" s="383"/>
      <c r="O444" s="383"/>
      <c r="P444" s="383"/>
      <c r="Q444" s="383"/>
      <c r="R444" s="383"/>
      <c r="S444" s="383"/>
      <c r="T444" s="383"/>
      <c r="U444" s="383"/>
      <c r="V444" s="383"/>
      <c r="W444" s="383"/>
      <c r="X444" s="383"/>
      <c r="Y444" s="383"/>
      <c r="AA444" s="672"/>
      <c r="AB444" s="675"/>
      <c r="AC444" s="675"/>
      <c r="AD444" s="675"/>
    </row>
    <row r="445" spans="1:30" ht="16.5" customHeight="1" hidden="1" thickBot="1">
      <c r="A445" s="675"/>
      <c r="B445" s="293" t="s">
        <v>255</v>
      </c>
      <c r="C445" s="344"/>
      <c r="D445" s="336"/>
      <c r="E445" s="336"/>
      <c r="F445" s="336"/>
      <c r="G445" s="336"/>
      <c r="H445" s="336"/>
      <c r="I445" s="338"/>
      <c r="Z445" s="675"/>
      <c r="AA445" s="672"/>
      <c r="AB445" s="675"/>
      <c r="AC445" s="675"/>
      <c r="AD445" s="675"/>
    </row>
    <row r="446" spans="1:30" ht="16.5" customHeight="1" hidden="1" thickBot="1">
      <c r="A446" s="675"/>
      <c r="B446" s="1213" t="s">
        <v>228</v>
      </c>
      <c r="C446" s="1222"/>
      <c r="D446" s="1222"/>
      <c r="E446" s="1222"/>
      <c r="F446" s="1222"/>
      <c r="G446" s="1222"/>
      <c r="H446" s="1222"/>
      <c r="I446" s="1222"/>
      <c r="J446" s="1222"/>
      <c r="K446" s="1222"/>
      <c r="L446" s="1222"/>
      <c r="M446" s="1222"/>
      <c r="N446" s="1222"/>
      <c r="O446" s="1222"/>
      <c r="P446" s="1222"/>
      <c r="Q446" s="1222"/>
      <c r="R446" s="1222"/>
      <c r="S446" s="1222"/>
      <c r="T446" s="1222"/>
      <c r="U446" s="1223"/>
      <c r="V446" s="730"/>
      <c r="W446" s="388"/>
      <c r="X446" s="388"/>
      <c r="Y446" s="388"/>
      <c r="Z446" s="675"/>
      <c r="AA446" s="672"/>
      <c r="AB446" s="675"/>
      <c r="AC446" s="675"/>
      <c r="AD446" s="675"/>
    </row>
    <row r="447" spans="1:30" ht="16.5" customHeight="1" thickBot="1">
      <c r="A447" s="675"/>
      <c r="B447" s="1213" t="s">
        <v>303</v>
      </c>
      <c r="C447" s="1214"/>
      <c r="D447" s="1214"/>
      <c r="E447" s="1214"/>
      <c r="F447" s="1214"/>
      <c r="G447" s="1214"/>
      <c r="H447" s="1214"/>
      <c r="I447" s="1214"/>
      <c r="J447" s="1214"/>
      <c r="K447" s="1214"/>
      <c r="L447" s="1214"/>
      <c r="M447" s="1214"/>
      <c r="N447" s="1214"/>
      <c r="O447" s="1214"/>
      <c r="P447" s="1214"/>
      <c r="Q447" s="1214"/>
      <c r="R447" s="1214"/>
      <c r="S447" s="1214"/>
      <c r="T447" s="1214"/>
      <c r="U447" s="1215"/>
      <c r="V447" s="293"/>
      <c r="W447" s="293"/>
      <c r="X447" s="293"/>
      <c r="Y447" s="293"/>
      <c r="Z447" s="675"/>
      <c r="AA447" s="672"/>
      <c r="AB447" s="370"/>
      <c r="AC447" s="370"/>
      <c r="AD447" s="675"/>
    </row>
    <row r="448" spans="1:30" ht="16.5" customHeight="1" hidden="1" thickBot="1">
      <c r="A448" s="675"/>
      <c r="C448" s="711"/>
      <c r="D448" s="711"/>
      <c r="E448" s="711"/>
      <c r="F448" s="711"/>
      <c r="G448" s="711"/>
      <c r="H448" s="711"/>
      <c r="I448" s="712"/>
      <c r="J448" s="712"/>
      <c r="K448" s="712"/>
      <c r="L448" s="712"/>
      <c r="M448" s="712"/>
      <c r="N448" s="712"/>
      <c r="O448" s="712"/>
      <c r="P448" s="712"/>
      <c r="Q448" s="712"/>
      <c r="R448" s="712"/>
      <c r="S448" s="712"/>
      <c r="T448" s="712"/>
      <c r="U448" s="712"/>
      <c r="V448" s="712"/>
      <c r="W448" s="712"/>
      <c r="X448" s="712"/>
      <c r="Y448" s="712"/>
      <c r="Z448" s="675"/>
      <c r="AA448" s="672"/>
      <c r="AB448" s="382"/>
      <c r="AC448" s="382"/>
      <c r="AD448" s="675"/>
    </row>
    <row r="449" spans="1:30" ht="16.5" customHeight="1" hidden="1" thickBot="1">
      <c r="A449" s="675"/>
      <c r="B449" s="370"/>
      <c r="C449" s="295"/>
      <c r="D449" s="296"/>
      <c r="E449" s="1227" t="s">
        <v>3</v>
      </c>
      <c r="F449" s="1228"/>
      <c r="G449" s="1228"/>
      <c r="H449" s="1229"/>
      <c r="I449" s="297"/>
      <c r="J449" s="1208" t="s">
        <v>14</v>
      </c>
      <c r="K449" s="1208"/>
      <c r="L449" s="1208"/>
      <c r="M449" s="1208"/>
      <c r="N449" s="1208"/>
      <c r="O449" s="1208"/>
      <c r="P449" s="1208"/>
      <c r="Q449" s="1208"/>
      <c r="R449" s="1208"/>
      <c r="S449" s="1208"/>
      <c r="T449" s="1208"/>
      <c r="U449" s="1209"/>
      <c r="V449" s="1109"/>
      <c r="W449" s="376"/>
      <c r="X449" s="376"/>
      <c r="Y449" s="376"/>
      <c r="Z449" s="370"/>
      <c r="AA449" s="328"/>
      <c r="AB449" s="675"/>
      <c r="AC449" s="675"/>
      <c r="AD449" s="675"/>
    </row>
    <row r="450" spans="1:30" ht="16.5" customHeight="1" hidden="1" thickBot="1">
      <c r="A450" s="382"/>
      <c r="B450" s="382"/>
      <c r="C450" s="298" t="s">
        <v>4</v>
      </c>
      <c r="D450" s="299"/>
      <c r="E450" s="348" t="s">
        <v>5</v>
      </c>
      <c r="F450" s="301" t="s">
        <v>6</v>
      </c>
      <c r="G450" s="301" t="s">
        <v>7</v>
      </c>
      <c r="H450" s="349" t="s">
        <v>8</v>
      </c>
      <c r="I450" s="303" t="s">
        <v>125</v>
      </c>
      <c r="J450" s="304" t="s">
        <v>126</v>
      </c>
      <c r="K450" s="305" t="s">
        <v>128</v>
      </c>
      <c r="L450" s="305"/>
      <c r="M450" s="305"/>
      <c r="N450" s="305" t="s">
        <v>137</v>
      </c>
      <c r="O450" s="305"/>
      <c r="P450" s="305"/>
      <c r="Q450" s="305" t="s">
        <v>143</v>
      </c>
      <c r="R450" s="305" t="s">
        <v>144</v>
      </c>
      <c r="S450" s="305" t="s">
        <v>150</v>
      </c>
      <c r="T450" s="305"/>
      <c r="U450" s="782" t="s">
        <v>16</v>
      </c>
      <c r="V450" s="1110"/>
      <c r="W450" s="772"/>
      <c r="X450" s="772"/>
      <c r="Y450" s="772"/>
      <c r="Z450" s="385"/>
      <c r="AA450" s="711"/>
      <c r="AB450" s="382"/>
      <c r="AC450" s="382"/>
      <c r="AD450" s="382"/>
    </row>
    <row r="451" spans="1:30" ht="16.5" customHeight="1" hidden="1">
      <c r="A451" s="675"/>
      <c r="B451" s="675"/>
      <c r="C451" s="713">
        <v>163</v>
      </c>
      <c r="D451" s="695" t="s">
        <v>230</v>
      </c>
      <c r="E451" s="714"/>
      <c r="F451" s="709"/>
      <c r="G451" s="709"/>
      <c r="H451" s="707"/>
      <c r="I451" s="338"/>
      <c r="J451" s="1109"/>
      <c r="K451" s="698"/>
      <c r="L451" s="698"/>
      <c r="M451" s="698"/>
      <c r="N451" s="698"/>
      <c r="O451" s="698"/>
      <c r="P451" s="698"/>
      <c r="Q451" s="698"/>
      <c r="R451" s="698"/>
      <c r="S451" s="698"/>
      <c r="T451" s="376"/>
      <c r="U451" s="783"/>
      <c r="V451" s="1109"/>
      <c r="W451" s="376"/>
      <c r="X451" s="376"/>
      <c r="Y451" s="376"/>
      <c r="Z451" s="385"/>
      <c r="AA451" s="336"/>
      <c r="AB451" s="382"/>
      <c r="AC451" s="382"/>
      <c r="AD451" s="382"/>
    </row>
    <row r="452" spans="1:30" ht="16.5" customHeight="1" hidden="1">
      <c r="A452" s="675"/>
      <c r="B452" s="675"/>
      <c r="C452" s="713">
        <v>653</v>
      </c>
      <c r="D452" s="695" t="s">
        <v>230</v>
      </c>
      <c r="E452" s="714"/>
      <c r="F452" s="709"/>
      <c r="G452" s="709"/>
      <c r="H452" s="707"/>
      <c r="I452" s="338"/>
      <c r="J452" s="1111"/>
      <c r="K452" s="380"/>
      <c r="L452" s="380"/>
      <c r="M452" s="380"/>
      <c r="N452" s="380"/>
      <c r="O452" s="380"/>
      <c r="P452" s="380"/>
      <c r="Q452" s="380"/>
      <c r="R452" s="380"/>
      <c r="S452" s="380"/>
      <c r="T452" s="380"/>
      <c r="U452" s="381"/>
      <c r="V452" s="1109"/>
      <c r="W452" s="376"/>
      <c r="X452" s="376"/>
      <c r="Y452" s="376"/>
      <c r="Z452" s="385"/>
      <c r="AA452" s="336"/>
      <c r="AB452" s="382"/>
      <c r="AC452" s="382"/>
      <c r="AD452" s="382"/>
    </row>
    <row r="453" spans="1:30" ht="16.5" customHeight="1" hidden="1" thickBot="1">
      <c r="A453" s="675"/>
      <c r="B453" s="675"/>
      <c r="C453" s="356" t="s">
        <v>238</v>
      </c>
      <c r="D453" s="357" t="s">
        <v>232</v>
      </c>
      <c r="E453" s="358"/>
      <c r="F453" s="359"/>
      <c r="G453" s="359"/>
      <c r="H453" s="360"/>
      <c r="I453" s="325"/>
      <c r="J453" s="1077"/>
      <c r="K453" s="343"/>
      <c r="L453" s="343"/>
      <c r="M453" s="343"/>
      <c r="N453" s="343"/>
      <c r="O453" s="343"/>
      <c r="P453" s="343"/>
      <c r="Q453" s="343"/>
      <c r="R453" s="343"/>
      <c r="S453" s="343"/>
      <c r="T453" s="343"/>
      <c r="U453" s="1105"/>
      <c r="V453" s="1109"/>
      <c r="W453" s="376"/>
      <c r="X453" s="376"/>
      <c r="Y453" s="376"/>
      <c r="Z453" s="385"/>
      <c r="AA453" s="336"/>
      <c r="AB453" s="675"/>
      <c r="AC453" s="675"/>
      <c r="AD453" s="382"/>
    </row>
    <row r="454" spans="1:30" ht="16.5" customHeight="1" hidden="1">
      <c r="A454" s="675"/>
      <c r="B454" s="675"/>
      <c r="C454" s="344"/>
      <c r="D454" s="336"/>
      <c r="E454" s="335"/>
      <c r="F454" s="336"/>
      <c r="G454" s="336"/>
      <c r="H454" s="336"/>
      <c r="I454" s="338"/>
      <c r="J454" s="366"/>
      <c r="K454" s="338"/>
      <c r="L454" s="338"/>
      <c r="M454" s="338"/>
      <c r="N454" s="338"/>
      <c r="O454" s="338"/>
      <c r="P454" s="338"/>
      <c r="Q454" s="338"/>
      <c r="R454" s="338"/>
      <c r="S454" s="338"/>
      <c r="T454" s="338"/>
      <c r="U454" s="1108"/>
      <c r="V454" s="366"/>
      <c r="W454" s="338"/>
      <c r="X454" s="338"/>
      <c r="Y454" s="338"/>
      <c r="Z454" s="385"/>
      <c r="AA454" s="711"/>
      <c r="AB454" s="675"/>
      <c r="AC454" s="675"/>
      <c r="AD454" s="382"/>
    </row>
    <row r="455" spans="1:30" ht="16.5" customHeight="1" hidden="1" thickBot="1">
      <c r="A455" s="675"/>
      <c r="B455" s="378" t="s">
        <v>11</v>
      </c>
      <c r="C455" s="344"/>
      <c r="D455" s="336"/>
      <c r="E455" s="339"/>
      <c r="F455" s="340"/>
      <c r="G455" s="340"/>
      <c r="H455" s="340"/>
      <c r="I455" s="342"/>
      <c r="J455" s="369">
        <f>SUM(J451:J453)</f>
        <v>0</v>
      </c>
      <c r="K455" s="342">
        <f>SUM(K451:K453)</f>
        <v>0</v>
      </c>
      <c r="L455" s="342"/>
      <c r="M455" s="342"/>
      <c r="N455" s="342">
        <f>SUM(N451:N453)</f>
        <v>0</v>
      </c>
      <c r="O455" s="342"/>
      <c r="P455" s="342"/>
      <c r="Q455" s="342">
        <f>SUM(Q451:Q453)</f>
        <v>0</v>
      </c>
      <c r="R455" s="342">
        <f>SUM(R451:R453)</f>
        <v>0</v>
      </c>
      <c r="S455" s="342">
        <f>SUM(S451:S453)</f>
        <v>0</v>
      </c>
      <c r="T455" s="342"/>
      <c r="U455" s="773"/>
      <c r="V455" s="366"/>
      <c r="W455" s="338"/>
      <c r="X455" s="338"/>
      <c r="Y455" s="338"/>
      <c r="Z455" s="370"/>
      <c r="AA455" s="328"/>
      <c r="AB455" s="675"/>
      <c r="AC455" s="675"/>
      <c r="AD455" s="675"/>
    </row>
    <row r="456" spans="1:30" ht="16.5" customHeight="1">
      <c r="A456" s="675"/>
      <c r="B456" s="378"/>
      <c r="C456" s="344"/>
      <c r="D456" s="336"/>
      <c r="E456" s="336"/>
      <c r="F456" s="336"/>
      <c r="G456" s="336"/>
      <c r="H456" s="336"/>
      <c r="I456" s="338"/>
      <c r="J456" s="338"/>
      <c r="K456" s="338"/>
      <c r="L456" s="338"/>
      <c r="M456" s="338"/>
      <c r="N456" s="338"/>
      <c r="O456" s="338"/>
      <c r="P456" s="338"/>
      <c r="Q456" s="338"/>
      <c r="R456" s="338"/>
      <c r="S456" s="338"/>
      <c r="T456" s="338"/>
      <c r="U456" s="338"/>
      <c r="V456" s="338"/>
      <c r="W456" s="338"/>
      <c r="X456" s="338"/>
      <c r="Y456" s="338"/>
      <c r="Z456" s="675"/>
      <c r="AA456" s="672"/>
      <c r="AB456" s="675"/>
      <c r="AC456" s="675"/>
      <c r="AD456" s="675"/>
    </row>
    <row r="457" spans="1:30" ht="16.5" customHeight="1" hidden="1">
      <c r="A457" s="370"/>
      <c r="B457" s="700" t="s">
        <v>364</v>
      </c>
      <c r="C457" s="344"/>
      <c r="D457" s="336"/>
      <c r="E457" s="336"/>
      <c r="F457" s="336"/>
      <c r="G457" s="336"/>
      <c r="H457" s="336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8"/>
      <c r="Z457" s="675"/>
      <c r="AA457" s="672"/>
      <c r="AB457" s="675"/>
      <c r="AC457" s="675"/>
      <c r="AD457" s="675"/>
    </row>
    <row r="458" spans="1:30" ht="16.5" customHeight="1" hidden="1">
      <c r="A458" s="370"/>
      <c r="B458" s="700" t="s">
        <v>353</v>
      </c>
      <c r="C458" s="344"/>
      <c r="D458" s="336"/>
      <c r="E458" s="336"/>
      <c r="F458" s="336"/>
      <c r="G458" s="336"/>
      <c r="H458" s="336"/>
      <c r="I458" s="338"/>
      <c r="J458" s="338"/>
      <c r="K458" s="338"/>
      <c r="L458" s="338"/>
      <c r="M458" s="338"/>
      <c r="N458" s="338"/>
      <c r="O458" s="338"/>
      <c r="P458" s="338"/>
      <c r="Q458" s="338"/>
      <c r="R458" s="338"/>
      <c r="S458" s="338"/>
      <c r="T458" s="338"/>
      <c r="U458" s="338"/>
      <c r="V458" s="338"/>
      <c r="W458" s="338"/>
      <c r="X458" s="338"/>
      <c r="Y458" s="338"/>
      <c r="Z458" s="675"/>
      <c r="AA458" s="672"/>
      <c r="AB458" s="370"/>
      <c r="AC458" s="370"/>
      <c r="AD458" s="675"/>
    </row>
    <row r="459" spans="1:30" ht="16.5" customHeight="1">
      <c r="A459" s="370"/>
      <c r="B459" s="700" t="s">
        <v>363</v>
      </c>
      <c r="C459" s="344"/>
      <c r="D459" s="336"/>
      <c r="E459" s="336"/>
      <c r="F459" s="336"/>
      <c r="G459" s="336"/>
      <c r="H459" s="336"/>
      <c r="I459" s="338"/>
      <c r="J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U459" s="338"/>
      <c r="V459" s="338"/>
      <c r="W459" s="338"/>
      <c r="X459" s="338"/>
      <c r="Y459" s="338"/>
      <c r="Z459" s="675"/>
      <c r="AA459" s="672"/>
      <c r="AB459" s="382"/>
      <c r="AC459" s="382"/>
      <c r="AD459" s="675"/>
    </row>
    <row r="460" spans="1:30" ht="16.5" customHeight="1">
      <c r="A460" s="370"/>
      <c r="B460" s="700" t="s">
        <v>365</v>
      </c>
      <c r="C460" s="344"/>
      <c r="D460" s="336"/>
      <c r="E460" s="336"/>
      <c r="F460" s="336"/>
      <c r="G460" s="336"/>
      <c r="H460" s="336"/>
      <c r="I460" s="338"/>
      <c r="J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U460" s="338"/>
      <c r="V460" s="338"/>
      <c r="W460" s="338"/>
      <c r="X460" s="338"/>
      <c r="Y460" s="338"/>
      <c r="Z460" s="675"/>
      <c r="AA460" s="672"/>
      <c r="AB460" s="675"/>
      <c r="AC460" s="675"/>
      <c r="AD460" s="675"/>
    </row>
    <row r="461" spans="1:30" ht="16.5" customHeight="1">
      <c r="A461" s="675"/>
      <c r="B461" s="382" t="s">
        <v>199</v>
      </c>
      <c r="C461" s="327"/>
      <c r="D461" s="328"/>
      <c r="E461" s="336"/>
      <c r="F461" s="336"/>
      <c r="G461" s="336"/>
      <c r="H461" s="336"/>
      <c r="I461" s="338"/>
      <c r="J461" s="383"/>
      <c r="K461" s="383"/>
      <c r="L461" s="383"/>
      <c r="M461" s="383"/>
      <c r="N461" s="383"/>
      <c r="O461" s="383"/>
      <c r="P461" s="383"/>
      <c r="Q461" s="383"/>
      <c r="R461" s="383"/>
      <c r="S461" s="383"/>
      <c r="T461" s="383"/>
      <c r="U461" s="383"/>
      <c r="V461" s="383"/>
      <c r="W461" s="383"/>
      <c r="X461" s="383"/>
      <c r="Y461" s="383"/>
      <c r="Z461" s="675"/>
      <c r="AA461" s="672"/>
      <c r="AB461" s="675"/>
      <c r="AC461" s="675"/>
      <c r="AD461" s="675"/>
    </row>
    <row r="462" spans="1:30" ht="16.5" customHeight="1" thickBot="1">
      <c r="A462" s="675"/>
      <c r="B462" s="382"/>
      <c r="C462" s="327"/>
      <c r="D462" s="328"/>
      <c r="E462" s="336"/>
      <c r="F462" s="336"/>
      <c r="G462" s="336"/>
      <c r="H462" s="336"/>
      <c r="I462" s="338"/>
      <c r="J462" s="383"/>
      <c r="K462" s="383"/>
      <c r="L462" s="383"/>
      <c r="M462" s="383"/>
      <c r="N462" s="383"/>
      <c r="O462" s="383"/>
      <c r="P462" s="383"/>
      <c r="Q462" s="383"/>
      <c r="R462" s="383"/>
      <c r="S462" s="1167">
        <v>23</v>
      </c>
      <c r="T462" s="383"/>
      <c r="U462" s="383"/>
      <c r="V462" s="383"/>
      <c r="W462" s="383"/>
      <c r="X462" s="383"/>
      <c r="Y462" s="383"/>
      <c r="Z462" s="675"/>
      <c r="AA462" s="672"/>
      <c r="AB462" s="675"/>
      <c r="AC462" s="675"/>
      <c r="AD462" s="675"/>
    </row>
    <row r="463" spans="1:30" ht="16.5" customHeight="1" thickBot="1">
      <c r="A463" s="370"/>
      <c r="B463" s="370"/>
      <c r="C463" s="938"/>
      <c r="D463" s="982"/>
      <c r="E463" s="1230" t="s">
        <v>3</v>
      </c>
      <c r="F463" s="1206"/>
      <c r="G463" s="1206"/>
      <c r="H463" s="1207"/>
      <c r="I463" s="939"/>
      <c r="J463" s="1216" t="s">
        <v>14</v>
      </c>
      <c r="K463" s="1217"/>
      <c r="L463" s="1217"/>
      <c r="M463" s="1217"/>
      <c r="N463" s="1217"/>
      <c r="O463" s="1217"/>
      <c r="P463" s="1217"/>
      <c r="Q463" s="1217"/>
      <c r="R463" s="1217"/>
      <c r="S463" s="1217"/>
      <c r="T463" s="1217"/>
      <c r="U463" s="1218"/>
      <c r="V463" s="1124"/>
      <c r="W463" s="383"/>
      <c r="X463" s="383"/>
      <c r="Y463" s="383"/>
      <c r="Z463" s="370"/>
      <c r="AA463" s="328"/>
      <c r="AB463" s="382"/>
      <c r="AC463" s="382"/>
      <c r="AD463" s="370"/>
    </row>
    <row r="464" spans="1:27" ht="16.5" customHeight="1" thickBot="1">
      <c r="A464" s="382"/>
      <c r="B464" s="382"/>
      <c r="C464" s="969" t="s">
        <v>4</v>
      </c>
      <c r="D464" s="1028"/>
      <c r="E464" s="925" t="s">
        <v>5</v>
      </c>
      <c r="F464" s="1008" t="s">
        <v>6</v>
      </c>
      <c r="G464" s="1008" t="s">
        <v>7</v>
      </c>
      <c r="H464" s="1029" t="s">
        <v>8</v>
      </c>
      <c r="I464" s="1017" t="s">
        <v>125</v>
      </c>
      <c r="J464" s="1025"/>
      <c r="K464" s="1026"/>
      <c r="L464" s="1026"/>
      <c r="M464" s="1026"/>
      <c r="N464" s="1026"/>
      <c r="O464" s="1026"/>
      <c r="P464" s="1026"/>
      <c r="Q464" s="1026"/>
      <c r="R464" s="1026"/>
      <c r="S464" s="1026" t="s">
        <v>150</v>
      </c>
      <c r="T464" s="1026"/>
      <c r="U464" s="995" t="s">
        <v>16</v>
      </c>
      <c r="V464" s="382"/>
      <c r="W464" s="679"/>
      <c r="X464" s="289"/>
      <c r="Y464" s="675"/>
      <c r="AA464" s="289"/>
    </row>
    <row r="465" spans="1:27" ht="16.5" customHeight="1" thickBot="1">
      <c r="A465" s="675"/>
      <c r="B465" s="675"/>
      <c r="C465" s="1016">
        <v>750</v>
      </c>
      <c r="D465" s="966"/>
      <c r="E465" s="1018">
        <v>20</v>
      </c>
      <c r="F465" s="1019">
        <v>6</v>
      </c>
      <c r="G465" s="1019">
        <v>20</v>
      </c>
      <c r="H465" s="1020"/>
      <c r="I465" s="311"/>
      <c r="J465" s="1143"/>
      <c r="K465" s="1143"/>
      <c r="L465" s="1143"/>
      <c r="M465" s="1143"/>
      <c r="N465" s="1143"/>
      <c r="O465" s="1143"/>
      <c r="P465" s="1037"/>
      <c r="Q465" s="1037"/>
      <c r="R465" s="1037"/>
      <c r="S465" s="1143">
        <v>20</v>
      </c>
      <c r="T465" s="1145"/>
      <c r="U465" s="1145">
        <f>SUM(J465:S465)</f>
        <v>20</v>
      </c>
      <c r="V465" s="675"/>
      <c r="W465" s="675"/>
      <c r="X465" s="289"/>
      <c r="Y465" s="289"/>
      <c r="AA465" s="289"/>
    </row>
    <row r="466" spans="1:27" ht="16.5" customHeight="1">
      <c r="A466" s="675"/>
      <c r="B466" s="385" t="s">
        <v>9</v>
      </c>
      <c r="C466" s="327"/>
      <c r="D466" s="328"/>
      <c r="E466" s="947">
        <f>SUM(E465)</f>
        <v>20</v>
      </c>
      <c r="F466" s="336">
        <f>SUM(F465)</f>
        <v>6</v>
      </c>
      <c r="G466" s="336">
        <f>SUM(G465)</f>
        <v>20</v>
      </c>
      <c r="H466" s="964"/>
      <c r="I466" s="338"/>
      <c r="J466" s="985"/>
      <c r="K466" s="312"/>
      <c r="L466" s="312"/>
      <c r="M466" s="312"/>
      <c r="N466" s="312"/>
      <c r="O466" s="312"/>
      <c r="P466" s="311"/>
      <c r="Q466" s="311"/>
      <c r="R466" s="311"/>
      <c r="S466" s="312">
        <f>SUM(S465)</f>
        <v>20</v>
      </c>
      <c r="T466" s="1144"/>
      <c r="U466" s="1144">
        <f>SUM(U465)</f>
        <v>20</v>
      </c>
      <c r="V466" s="675"/>
      <c r="W466" s="382"/>
      <c r="X466" s="289"/>
      <c r="Y466" s="289"/>
      <c r="AA466" s="289"/>
    </row>
    <row r="467" spans="1:27" ht="16.5" customHeight="1">
      <c r="A467" s="675"/>
      <c r="B467" s="378" t="s">
        <v>10</v>
      </c>
      <c r="C467" s="379"/>
      <c r="D467" s="328"/>
      <c r="E467" s="951">
        <f>+E468-E466</f>
        <v>4</v>
      </c>
      <c r="F467" s="336">
        <f>+F468-F466</f>
        <v>18</v>
      </c>
      <c r="G467" s="336">
        <f>+G468-G466</f>
        <v>4</v>
      </c>
      <c r="H467" s="965"/>
      <c r="I467" s="338"/>
      <c r="J467" s="986"/>
      <c r="K467" s="380"/>
      <c r="L467" s="380"/>
      <c r="M467" s="380"/>
      <c r="N467" s="376"/>
      <c r="O467" s="376"/>
      <c r="P467" s="338"/>
      <c r="Q467" s="338"/>
      <c r="R467" s="338"/>
      <c r="S467" s="380">
        <f>S468-S466</f>
        <v>3</v>
      </c>
      <c r="T467" s="1021"/>
      <c r="U467" s="1022">
        <f>U468-U466</f>
        <v>3</v>
      </c>
      <c r="V467" s="289"/>
      <c r="W467" s="382"/>
      <c r="X467" s="289"/>
      <c r="Y467" s="289"/>
      <c r="AA467" s="289"/>
    </row>
    <row r="468" spans="1:27" ht="16.5" customHeight="1" thickBot="1">
      <c r="A468" s="675"/>
      <c r="B468" s="378" t="s">
        <v>11</v>
      </c>
      <c r="C468" s="379"/>
      <c r="D468" s="328"/>
      <c r="E468" s="952">
        <f>MAX(E466:G466)*0.2+MAX(E466:H466)</f>
        <v>24</v>
      </c>
      <c r="F468" s="953">
        <f>MAX(E466:G466)*0.2+MAX(E466:H466)</f>
        <v>24</v>
      </c>
      <c r="G468" s="953">
        <f>MAX(E466:G466)*0.2+MAX(E466:H466)</f>
        <v>24</v>
      </c>
      <c r="H468" s="966"/>
      <c r="I468" s="954"/>
      <c r="J468" s="962"/>
      <c r="K468" s="946"/>
      <c r="L468" s="946"/>
      <c r="M468" s="946"/>
      <c r="N468" s="987"/>
      <c r="O468" s="987"/>
      <c r="P468" s="946"/>
      <c r="Q468" s="946"/>
      <c r="R468" s="946"/>
      <c r="S468" s="987">
        <v>23</v>
      </c>
      <c r="T468" s="1024"/>
      <c r="U468" s="1023">
        <f>SUM(S468:T468)</f>
        <v>23</v>
      </c>
      <c r="V468" s="289"/>
      <c r="W468" s="675"/>
      <c r="X468" s="289"/>
      <c r="Y468" s="289"/>
      <c r="AA468" s="289"/>
    </row>
    <row r="469" spans="1:27" ht="16.5" customHeight="1">
      <c r="A469" s="675"/>
      <c r="B469" s="370"/>
      <c r="C469" s="327"/>
      <c r="D469" s="328"/>
      <c r="E469" s="336"/>
      <c r="F469" s="336"/>
      <c r="G469" s="336"/>
      <c r="H469" s="336"/>
      <c r="I469" s="338"/>
      <c r="J469" s="383"/>
      <c r="K469" s="383"/>
      <c r="L469" s="383"/>
      <c r="M469" s="383"/>
      <c r="N469" s="383"/>
      <c r="O469" s="383"/>
      <c r="S469" s="384">
        <f>S467/S466</f>
        <v>0.15</v>
      </c>
      <c r="T469" s="383"/>
      <c r="U469" s="384">
        <f>U467/U466</f>
        <v>0.15</v>
      </c>
      <c r="V469" s="289"/>
      <c r="W469" s="675"/>
      <c r="X469" s="289"/>
      <c r="Y469" s="289"/>
      <c r="AA469" s="289"/>
    </row>
    <row r="470" spans="1:30" ht="16.5" customHeight="1">
      <c r="A470" s="675"/>
      <c r="B470" s="370"/>
      <c r="C470" s="370"/>
      <c r="D470" s="370"/>
      <c r="E470" s="370"/>
      <c r="F470" s="328"/>
      <c r="G470" s="370"/>
      <c r="H470" s="370"/>
      <c r="I470" s="718"/>
      <c r="J470" s="376"/>
      <c r="K470" s="376"/>
      <c r="L470" s="376"/>
      <c r="M470" s="718"/>
      <c r="N470" s="718"/>
      <c r="O470" s="718"/>
      <c r="P470" s="718"/>
      <c r="Q470" s="718"/>
      <c r="R470" s="718"/>
      <c r="S470" s="718"/>
      <c r="T470" s="718"/>
      <c r="U470" s="718"/>
      <c r="V470" s="718"/>
      <c r="W470" s="718"/>
      <c r="X470" s="718"/>
      <c r="Y470" s="718"/>
      <c r="Z470" s="675"/>
      <c r="AA470" s="672"/>
      <c r="AD470" s="675"/>
    </row>
    <row r="471" spans="1:30" ht="16.5" customHeight="1">
      <c r="A471" s="675"/>
      <c r="B471" s="385"/>
      <c r="C471" s="327"/>
      <c r="D471" s="328"/>
      <c r="E471" s="336"/>
      <c r="F471" s="336"/>
      <c r="G471" s="336"/>
      <c r="H471" s="336"/>
      <c r="I471" s="338"/>
      <c r="J471" s="1162">
        <v>23</v>
      </c>
      <c r="K471" s="1162">
        <v>2</v>
      </c>
      <c r="L471" s="1162">
        <v>1</v>
      </c>
      <c r="M471" s="1162"/>
      <c r="N471" s="1162">
        <v>98</v>
      </c>
      <c r="O471" s="1162">
        <v>14</v>
      </c>
      <c r="P471" s="1162"/>
      <c r="Q471" s="1162">
        <v>17</v>
      </c>
      <c r="R471" s="1162">
        <v>10</v>
      </c>
      <c r="S471" s="1162">
        <v>4</v>
      </c>
      <c r="T471" s="1162"/>
      <c r="U471" s="1162"/>
      <c r="V471" s="376"/>
      <c r="W471" s="376"/>
      <c r="X471" s="376"/>
      <c r="Y471" s="346"/>
      <c r="Z471" s="675"/>
      <c r="AA471" s="672"/>
      <c r="AD471" s="675"/>
    </row>
    <row r="472" spans="1:30" ht="16.5" customHeight="1" thickBot="1">
      <c r="A472" s="675"/>
      <c r="B472" s="385" t="s">
        <v>118</v>
      </c>
      <c r="C472" s="327"/>
      <c r="D472" s="328"/>
      <c r="E472" s="336"/>
      <c r="F472" s="336"/>
      <c r="G472" s="336"/>
      <c r="H472" s="336"/>
      <c r="I472" s="338"/>
      <c r="J472" s="1167">
        <v>23</v>
      </c>
      <c r="K472" s="1167">
        <v>2</v>
      </c>
      <c r="L472" s="1167">
        <v>1</v>
      </c>
      <c r="M472" s="1167"/>
      <c r="N472" s="1167">
        <v>98</v>
      </c>
      <c r="O472" s="1167">
        <v>14</v>
      </c>
      <c r="P472" s="1167"/>
      <c r="Q472" s="1167">
        <v>17</v>
      </c>
      <c r="R472" s="1167">
        <v>10</v>
      </c>
      <c r="S472" s="1167">
        <v>27</v>
      </c>
      <c r="T472" s="1167"/>
      <c r="U472" s="1167">
        <v>192</v>
      </c>
      <c r="V472" s="383"/>
      <c r="W472" s="383"/>
      <c r="X472" s="383"/>
      <c r="Y472" s="345"/>
      <c r="Z472" s="675"/>
      <c r="AA472" s="672"/>
      <c r="AD472" s="675"/>
    </row>
    <row r="473" spans="1:30" ht="16.5" customHeight="1" thickBot="1">
      <c r="A473" s="370"/>
      <c r="B473" s="370"/>
      <c r="C473" s="1213" t="s">
        <v>3</v>
      </c>
      <c r="D473" s="1214"/>
      <c r="E473" s="1214"/>
      <c r="F473" s="1214"/>
      <c r="G473" s="1214"/>
      <c r="H473" s="1215"/>
      <c r="I473" s="620"/>
      <c r="J473" s="1210" t="s">
        <v>14</v>
      </c>
      <c r="K473" s="1211"/>
      <c r="L473" s="1211"/>
      <c r="M473" s="1211"/>
      <c r="N473" s="1211"/>
      <c r="O473" s="1211"/>
      <c r="P473" s="1211"/>
      <c r="Q473" s="1211"/>
      <c r="R473" s="1211"/>
      <c r="S473" s="1211"/>
      <c r="T473" s="1211"/>
      <c r="U473" s="1193"/>
      <c r="Z473" s="370"/>
      <c r="AA473" s="328"/>
      <c r="AD473" s="370"/>
    </row>
    <row r="474" spans="1:27" ht="16.5" customHeight="1" thickBot="1">
      <c r="A474" s="382"/>
      <c r="B474" s="382"/>
      <c r="C474" s="378"/>
      <c r="D474" s="711"/>
      <c r="E474" s="719" t="s">
        <v>5</v>
      </c>
      <c r="F474" s="720" t="s">
        <v>13</v>
      </c>
      <c r="G474" s="720" t="s">
        <v>7</v>
      </c>
      <c r="H474" s="611" t="s">
        <v>8</v>
      </c>
      <c r="I474" s="303" t="s">
        <v>125</v>
      </c>
      <c r="J474" s="304" t="s">
        <v>126</v>
      </c>
      <c r="K474" s="305" t="s">
        <v>128</v>
      </c>
      <c r="L474" s="305">
        <v>20</v>
      </c>
      <c r="M474" s="305"/>
      <c r="N474" s="305" t="s">
        <v>137</v>
      </c>
      <c r="O474" s="305">
        <v>46</v>
      </c>
      <c r="P474" s="305"/>
      <c r="Q474" s="305" t="s">
        <v>143</v>
      </c>
      <c r="R474" s="305" t="s">
        <v>144</v>
      </c>
      <c r="S474" s="305" t="s">
        <v>150</v>
      </c>
      <c r="T474" s="305"/>
      <c r="U474" s="782" t="s">
        <v>16</v>
      </c>
      <c r="V474" s="382"/>
      <c r="W474" s="679"/>
      <c r="X474" s="289"/>
      <c r="Y474" s="289"/>
      <c r="AA474" s="289"/>
    </row>
    <row r="475" spans="1:27" ht="16.5" customHeight="1">
      <c r="A475" s="675"/>
      <c r="B475" s="385" t="s">
        <v>9</v>
      </c>
      <c r="C475" s="370"/>
      <c r="D475" s="328"/>
      <c r="E475" s="329">
        <f>E440+E466</f>
        <v>162</v>
      </c>
      <c r="F475" s="330">
        <f>F440+F466</f>
        <v>79</v>
      </c>
      <c r="G475" s="330">
        <f>G440+G466</f>
        <v>162</v>
      </c>
      <c r="H475" s="330">
        <f>H440+H466</f>
        <v>5</v>
      </c>
      <c r="I475" s="333"/>
      <c r="J475" s="1135">
        <f>J440+J465</f>
        <v>19</v>
      </c>
      <c r="K475" s="1136">
        <f>K440+K465</f>
        <v>2</v>
      </c>
      <c r="L475" s="1136">
        <f>L440+L465</f>
        <v>1</v>
      </c>
      <c r="M475" s="1136"/>
      <c r="N475" s="1136">
        <f>N440+N465</f>
        <v>82</v>
      </c>
      <c r="O475" s="1136">
        <f>O440+O465</f>
        <v>12</v>
      </c>
      <c r="P475" s="1136"/>
      <c r="Q475" s="1136">
        <f>Q440+Q465</f>
        <v>14</v>
      </c>
      <c r="R475" s="1136">
        <f>R440+R465</f>
        <v>8</v>
      </c>
      <c r="S475" s="1136">
        <f>S440+S465</f>
        <v>24</v>
      </c>
      <c r="T475" s="1137"/>
      <c r="U475" s="334">
        <f>SUM(J475:T475)</f>
        <v>162</v>
      </c>
      <c r="V475" s="675"/>
      <c r="W475" s="604"/>
      <c r="X475" s="289"/>
      <c r="Y475" s="289"/>
      <c r="AA475" s="289"/>
    </row>
    <row r="476" spans="1:27" ht="16.5" customHeight="1">
      <c r="A476" s="675"/>
      <c r="B476" s="378" t="s">
        <v>10</v>
      </c>
      <c r="C476" s="379"/>
      <c r="D476" s="328"/>
      <c r="E476" s="335">
        <f aca="true" t="shared" si="27" ref="E476:G477">E441+E467</f>
        <v>32.400000000000006</v>
      </c>
      <c r="F476" s="336">
        <f t="shared" si="27"/>
        <v>115.4</v>
      </c>
      <c r="G476" s="336">
        <f t="shared" si="27"/>
        <v>32.400000000000006</v>
      </c>
      <c r="H476" s="337"/>
      <c r="I476" s="315"/>
      <c r="J476" s="1138">
        <f>J441+J467</f>
        <v>3.8000000000000003</v>
      </c>
      <c r="K476" s="657"/>
      <c r="L476" s="657"/>
      <c r="M476" s="657"/>
      <c r="N476" s="657">
        <f>N441+N467</f>
        <v>16.400000000000002</v>
      </c>
      <c r="O476" s="657">
        <f>O441+O467</f>
        <v>2.4000000000000004</v>
      </c>
      <c r="P476" s="657"/>
      <c r="Q476" s="657">
        <f>Q441+Q467</f>
        <v>2.8000000000000003</v>
      </c>
      <c r="R476" s="657">
        <f>R441+R467</f>
        <v>1.6</v>
      </c>
      <c r="S476" s="657">
        <f>S441+S467</f>
        <v>3</v>
      </c>
      <c r="T476" s="1139"/>
      <c r="U476" s="658">
        <f>SUM(J476:T476)</f>
        <v>30.000000000000004</v>
      </c>
      <c r="V476" s="675"/>
      <c r="W476" s="604"/>
      <c r="X476" s="289"/>
      <c r="Y476" s="289"/>
      <c r="AA476" s="289"/>
    </row>
    <row r="477" spans="1:27" ht="16.5" customHeight="1" thickBot="1">
      <c r="A477" s="675"/>
      <c r="B477" s="378" t="s">
        <v>11</v>
      </c>
      <c r="C477" s="379"/>
      <c r="D477" s="328"/>
      <c r="E477" s="339">
        <f t="shared" si="27"/>
        <v>194.4</v>
      </c>
      <c r="F477" s="340">
        <f t="shared" si="27"/>
        <v>194.4</v>
      </c>
      <c r="G477" s="340">
        <f t="shared" si="27"/>
        <v>194.4</v>
      </c>
      <c r="H477" s="341"/>
      <c r="I477" s="342"/>
      <c r="J477" s="1140">
        <f>SUM(J475:J476)</f>
        <v>22.8</v>
      </c>
      <c r="K477" s="660">
        <f>SUM(K475:K476)</f>
        <v>2</v>
      </c>
      <c r="L477" s="660">
        <f>SUM(L475:L476)</f>
        <v>1</v>
      </c>
      <c r="M477" s="660"/>
      <c r="N477" s="660">
        <f>SUM(N475:N476)</f>
        <v>98.4</v>
      </c>
      <c r="O477" s="660">
        <f>SUM(O475:O476)</f>
        <v>14.4</v>
      </c>
      <c r="P477" s="660"/>
      <c r="Q477" s="660">
        <f>SUM(Q475:Q476)</f>
        <v>16.8</v>
      </c>
      <c r="R477" s="660">
        <f>SUM(R475:R476)</f>
        <v>9.6</v>
      </c>
      <c r="S477" s="660">
        <f>SUM(S475:S476)</f>
        <v>27</v>
      </c>
      <c r="T477" s="1141"/>
      <c r="U477" s="326">
        <f>SUM(J477:T477)</f>
        <v>192</v>
      </c>
      <c r="V477" s="675"/>
      <c r="W477" s="604"/>
      <c r="X477" s="289"/>
      <c r="Y477" s="289"/>
      <c r="AA477" s="289"/>
    </row>
    <row r="478" spans="1:27" ht="16.5" customHeight="1">
      <c r="A478" s="382"/>
      <c r="B478" s="382"/>
      <c r="C478" s="678"/>
      <c r="D478" s="679"/>
      <c r="E478" s="599"/>
      <c r="F478" s="599"/>
      <c r="G478" s="721"/>
      <c r="H478" s="721"/>
      <c r="I478" s="386"/>
      <c r="J478" s="345">
        <f>J476/J475</f>
        <v>0.2</v>
      </c>
      <c r="K478" s="345">
        <f>K476/K475</f>
        <v>0</v>
      </c>
      <c r="L478" s="345">
        <v>0</v>
      </c>
      <c r="M478" s="345"/>
      <c r="N478" s="345">
        <f>N476/N475</f>
        <v>0.20000000000000004</v>
      </c>
      <c r="O478" s="345">
        <f>O476/O475</f>
        <v>0.20000000000000004</v>
      </c>
      <c r="P478" s="345"/>
      <c r="Q478" s="345">
        <f>Q476/Q475</f>
        <v>0.2</v>
      </c>
      <c r="R478" s="345">
        <f>R476/R475</f>
        <v>0.2</v>
      </c>
      <c r="S478" s="345">
        <f>S476/S475</f>
        <v>0.125</v>
      </c>
      <c r="T478" s="345"/>
      <c r="U478" s="345">
        <f>U476/U475</f>
        <v>0.1851851851851852</v>
      </c>
      <c r="V478" s="382"/>
      <c r="W478" s="604"/>
      <c r="X478" s="289"/>
      <c r="Y478" s="289"/>
      <c r="AA478" s="289"/>
    </row>
    <row r="479" spans="1:30" ht="16.5" customHeight="1">
      <c r="A479" s="675"/>
      <c r="B479" s="293" t="s">
        <v>0</v>
      </c>
      <c r="C479" s="598"/>
      <c r="D479" s="599"/>
      <c r="E479" s="599"/>
      <c r="F479" s="599"/>
      <c r="G479" s="599"/>
      <c r="H479" s="599"/>
      <c r="I479" s="600"/>
      <c r="J479" s="600"/>
      <c r="K479" s="600"/>
      <c r="L479" s="600"/>
      <c r="M479" s="600"/>
      <c r="N479" s="600"/>
      <c r="O479" s="600"/>
      <c r="P479" s="600"/>
      <c r="Q479" s="600"/>
      <c r="R479" s="600"/>
      <c r="S479" s="600"/>
      <c r="T479" s="600"/>
      <c r="U479" s="600"/>
      <c r="V479" s="600"/>
      <c r="W479" s="600"/>
      <c r="X479" s="600"/>
      <c r="Y479" s="600"/>
      <c r="AD479" s="675"/>
    </row>
    <row r="480" spans="1:30" ht="16.5" customHeight="1">
      <c r="A480" s="675"/>
      <c r="B480" s="293" t="s">
        <v>1</v>
      </c>
      <c r="C480" s="598"/>
      <c r="D480" s="599"/>
      <c r="E480" s="599"/>
      <c r="F480" s="599"/>
      <c r="G480" s="599"/>
      <c r="H480" s="599"/>
      <c r="I480" s="600"/>
      <c r="J480" s="600"/>
      <c r="K480" s="600"/>
      <c r="L480" s="600"/>
      <c r="M480" s="600"/>
      <c r="N480" s="600"/>
      <c r="O480" s="600"/>
      <c r="P480" s="600"/>
      <c r="Q480" s="600"/>
      <c r="R480" s="600"/>
      <c r="S480" s="600"/>
      <c r="T480" s="600"/>
      <c r="U480" s="600"/>
      <c r="V480" s="600"/>
      <c r="W480" s="600"/>
      <c r="X480" s="600"/>
      <c r="Y480" s="600"/>
      <c r="AD480" s="675"/>
    </row>
    <row r="481" spans="1:30" ht="16.5" customHeight="1">
      <c r="A481" s="675"/>
      <c r="AD481" s="675"/>
    </row>
    <row r="482" spans="2:25" ht="16.5" customHeight="1">
      <c r="B482" s="293" t="s">
        <v>221</v>
      </c>
      <c r="N482" s="631"/>
      <c r="O482" s="631"/>
      <c r="P482" s="631"/>
      <c r="Q482" s="631"/>
      <c r="R482" s="631"/>
      <c r="S482" s="631"/>
      <c r="T482" s="631"/>
      <c r="U482" s="631"/>
      <c r="V482" s="631"/>
      <c r="W482" s="631"/>
      <c r="X482" s="631"/>
      <c r="Y482" s="631"/>
    </row>
    <row r="483" spans="10:21" ht="16.5" customHeight="1">
      <c r="J483" s="603">
        <v>22.8</v>
      </c>
      <c r="K483" s="603">
        <v>6</v>
      </c>
      <c r="L483" s="603">
        <v>10.8</v>
      </c>
      <c r="M483" s="603">
        <v>4.8</v>
      </c>
      <c r="N483" s="603"/>
      <c r="O483" s="603">
        <v>9</v>
      </c>
      <c r="P483" s="603">
        <v>7.2</v>
      </c>
      <c r="Q483" s="603"/>
      <c r="R483" s="603">
        <v>15</v>
      </c>
      <c r="S483" s="603">
        <v>127.2</v>
      </c>
      <c r="T483" s="603"/>
      <c r="U483" s="603"/>
    </row>
    <row r="484" spans="2:21" ht="16.5" customHeight="1" thickBot="1">
      <c r="B484" s="293" t="s">
        <v>244</v>
      </c>
      <c r="J484" s="603">
        <f>'DIV EQUP'!D14</f>
        <v>22.8</v>
      </c>
      <c r="K484" s="603">
        <f>'DIV EQUP'!E14</f>
        <v>6</v>
      </c>
      <c r="L484" s="603">
        <f>'DIV EQUP'!F14</f>
        <v>10.8</v>
      </c>
      <c r="M484" s="603">
        <f>'DIV EQUP'!G14</f>
        <v>4.8</v>
      </c>
      <c r="N484" s="603"/>
      <c r="O484" s="603">
        <f>'DIV EQUP'!I14</f>
        <v>9</v>
      </c>
      <c r="P484" s="603">
        <f>'DIV EQUP'!K14</f>
        <v>7.2</v>
      </c>
      <c r="Q484" s="603"/>
      <c r="R484" s="603">
        <f>'DIV EQUP'!S14</f>
        <v>15</v>
      </c>
      <c r="S484" s="603">
        <f>'DIV EQUP'!T14</f>
        <v>127.2</v>
      </c>
      <c r="T484" s="603"/>
      <c r="U484" s="603">
        <f>SUM(J484:T484)</f>
        <v>202.8</v>
      </c>
    </row>
    <row r="485" spans="3:21" ht="23.25" customHeight="1" thickBot="1">
      <c r="C485" s="295"/>
      <c r="D485" s="296"/>
      <c r="E485" s="1194" t="s">
        <v>3</v>
      </c>
      <c r="F485" s="1195"/>
      <c r="G485" s="1195"/>
      <c r="H485" s="1196"/>
      <c r="I485" s="297"/>
      <c r="J485" s="1210" t="s">
        <v>14</v>
      </c>
      <c r="K485" s="1211"/>
      <c r="L485" s="1211"/>
      <c r="M485" s="1211"/>
      <c r="N485" s="1211"/>
      <c r="O485" s="1211"/>
      <c r="P485" s="1211"/>
      <c r="Q485" s="1211"/>
      <c r="R485" s="1211"/>
      <c r="S485" s="1211"/>
      <c r="T485" s="1211"/>
      <c r="U485" s="1193"/>
    </row>
    <row r="486" spans="2:27" ht="15.75" thickBot="1">
      <c r="B486" s="293"/>
      <c r="C486" s="298" t="s">
        <v>4</v>
      </c>
      <c r="D486" s="299"/>
      <c r="E486" s="300" t="s">
        <v>5</v>
      </c>
      <c r="F486" s="301" t="s">
        <v>6</v>
      </c>
      <c r="G486" s="301" t="s">
        <v>7</v>
      </c>
      <c r="H486" s="302" t="s">
        <v>8</v>
      </c>
      <c r="I486" s="303" t="s">
        <v>125</v>
      </c>
      <c r="J486" s="304" t="s">
        <v>126</v>
      </c>
      <c r="K486" s="305" t="s">
        <v>128</v>
      </c>
      <c r="L486" s="305" t="s">
        <v>129</v>
      </c>
      <c r="M486" s="305" t="s">
        <v>130</v>
      </c>
      <c r="N486" s="305"/>
      <c r="O486" s="305" t="s">
        <v>134</v>
      </c>
      <c r="P486" s="305" t="s">
        <v>114</v>
      </c>
      <c r="Q486" s="305"/>
      <c r="R486" s="305" t="s">
        <v>144</v>
      </c>
      <c r="S486" s="305" t="s">
        <v>150</v>
      </c>
      <c r="T486" s="305"/>
      <c r="U486" s="782" t="s">
        <v>16</v>
      </c>
      <c r="V486" s="289"/>
      <c r="W486" s="336"/>
      <c r="X486" s="289"/>
      <c r="Y486" s="289"/>
      <c r="AA486" s="289"/>
    </row>
    <row r="487" spans="3:27" ht="16.5" customHeight="1">
      <c r="C487" s="306" t="s">
        <v>375</v>
      </c>
      <c r="D487" s="307" t="s">
        <v>203</v>
      </c>
      <c r="E487" s="372">
        <v>23</v>
      </c>
      <c r="F487" s="373">
        <v>17</v>
      </c>
      <c r="G487" s="373">
        <v>21</v>
      </c>
      <c r="H487" s="374">
        <v>2</v>
      </c>
      <c r="I487" s="311"/>
      <c r="J487" s="312"/>
      <c r="K487" s="312"/>
      <c r="L487" s="312"/>
      <c r="M487" s="312">
        <v>1</v>
      </c>
      <c r="N487" s="312"/>
      <c r="O487" s="312"/>
      <c r="P487" s="312"/>
      <c r="Q487" s="312"/>
      <c r="R487" s="312">
        <v>1</v>
      </c>
      <c r="S487" s="312">
        <v>19</v>
      </c>
      <c r="T487" s="312"/>
      <c r="U487" s="313">
        <f aca="true" t="shared" si="28" ref="U487:U510">SUM(J487:S487)</f>
        <v>21</v>
      </c>
      <c r="V487" s="289">
        <f aca="true" t="shared" si="29" ref="V487:V510">U487-G487</f>
        <v>0</v>
      </c>
      <c r="W487" s="336"/>
      <c r="X487" s="289"/>
      <c r="Y487" s="289"/>
      <c r="AA487" s="289"/>
    </row>
    <row r="488" spans="3:27" ht="16.5" customHeight="1">
      <c r="C488" s="314" t="s">
        <v>376</v>
      </c>
      <c r="D488" s="307" t="s">
        <v>203</v>
      </c>
      <c r="E488" s="353">
        <v>18</v>
      </c>
      <c r="F488" s="309">
        <v>12</v>
      </c>
      <c r="G488" s="309">
        <v>17</v>
      </c>
      <c r="H488" s="354">
        <v>2</v>
      </c>
      <c r="I488" s="315"/>
      <c r="J488" s="315">
        <v>16</v>
      </c>
      <c r="K488" s="315"/>
      <c r="L488" s="315"/>
      <c r="M488" s="315"/>
      <c r="N488" s="315"/>
      <c r="O488" s="315"/>
      <c r="P488" s="315"/>
      <c r="Q488" s="315"/>
      <c r="R488" s="315"/>
      <c r="S488" s="315">
        <v>1</v>
      </c>
      <c r="T488" s="315"/>
      <c r="U488" s="316">
        <f t="shared" si="28"/>
        <v>17</v>
      </c>
      <c r="V488" s="289">
        <f t="shared" si="29"/>
        <v>0</v>
      </c>
      <c r="W488" s="336"/>
      <c r="X488" s="289"/>
      <c r="Y488" s="289"/>
      <c r="AA488" s="289"/>
    </row>
    <row r="489" spans="3:27" ht="16.5" customHeight="1">
      <c r="C489" s="314" t="s">
        <v>239</v>
      </c>
      <c r="D489" s="307"/>
      <c r="E489" s="353">
        <v>19</v>
      </c>
      <c r="F489" s="309">
        <v>12</v>
      </c>
      <c r="G489" s="309">
        <v>25</v>
      </c>
      <c r="H489" s="354">
        <v>0</v>
      </c>
      <c r="I489" s="315"/>
      <c r="J489" s="315">
        <v>3</v>
      </c>
      <c r="K489" s="315"/>
      <c r="L489" s="315"/>
      <c r="M489" s="315"/>
      <c r="N489" s="315"/>
      <c r="O489" s="315">
        <v>9</v>
      </c>
      <c r="P489" s="315"/>
      <c r="Q489" s="315"/>
      <c r="R489" s="315"/>
      <c r="S489" s="315">
        <v>13</v>
      </c>
      <c r="T489" s="315"/>
      <c r="U489" s="316">
        <f t="shared" si="28"/>
        <v>25</v>
      </c>
      <c r="V489" s="289">
        <f t="shared" si="29"/>
        <v>0</v>
      </c>
      <c r="W489" s="336"/>
      <c r="X489" s="289"/>
      <c r="Y489" s="289"/>
      <c r="AA489" s="289"/>
    </row>
    <row r="490" spans="3:27" ht="16.5" customHeight="1">
      <c r="C490" s="314">
        <v>170</v>
      </c>
      <c r="D490" s="307"/>
      <c r="E490" s="353">
        <v>4</v>
      </c>
      <c r="F490" s="309">
        <v>4</v>
      </c>
      <c r="G490" s="309">
        <v>4</v>
      </c>
      <c r="H490" s="354">
        <v>0</v>
      </c>
      <c r="I490" s="315"/>
      <c r="J490" s="315" t="s">
        <v>47</v>
      </c>
      <c r="K490" s="315"/>
      <c r="L490" s="315">
        <v>3</v>
      </c>
      <c r="M490" s="315">
        <v>1</v>
      </c>
      <c r="N490" s="315"/>
      <c r="O490" s="315"/>
      <c r="P490" s="315"/>
      <c r="Q490" s="315"/>
      <c r="R490" s="315"/>
      <c r="S490" s="315"/>
      <c r="T490" s="315"/>
      <c r="U490" s="316">
        <f t="shared" si="28"/>
        <v>4</v>
      </c>
      <c r="V490" s="289">
        <f t="shared" si="29"/>
        <v>0</v>
      </c>
      <c r="W490" s="336"/>
      <c r="X490" s="289"/>
      <c r="Y490" s="289"/>
      <c r="AA490" s="289"/>
    </row>
    <row r="491" spans="3:27" ht="16.5" customHeight="1">
      <c r="C491" s="314">
        <v>176</v>
      </c>
      <c r="D491" s="307"/>
      <c r="E491" s="353">
        <v>1</v>
      </c>
      <c r="F491" s="309">
        <v>1</v>
      </c>
      <c r="G491" s="309">
        <v>1</v>
      </c>
      <c r="H491" s="354">
        <v>0</v>
      </c>
      <c r="I491" s="315"/>
      <c r="J491" s="315"/>
      <c r="K491" s="315"/>
      <c r="L491" s="315"/>
      <c r="M491" s="315"/>
      <c r="N491" s="315"/>
      <c r="O491" s="315"/>
      <c r="P491" s="315">
        <v>1</v>
      </c>
      <c r="Q491" s="315"/>
      <c r="R491" s="315"/>
      <c r="S491" s="315"/>
      <c r="T491" s="315"/>
      <c r="U491" s="316">
        <f t="shared" si="28"/>
        <v>1</v>
      </c>
      <c r="V491" s="289">
        <f t="shared" si="29"/>
        <v>0</v>
      </c>
      <c r="W491" s="336"/>
      <c r="X491" s="289"/>
      <c r="Y491" s="289"/>
      <c r="AA491" s="289"/>
    </row>
    <row r="492" spans="3:27" ht="16.5" customHeight="1">
      <c r="C492" s="317" t="s">
        <v>283</v>
      </c>
      <c r="D492" s="318"/>
      <c r="E492" s="353">
        <v>6</v>
      </c>
      <c r="F492" s="309">
        <v>3</v>
      </c>
      <c r="G492" s="309">
        <v>3</v>
      </c>
      <c r="H492" s="354">
        <v>0</v>
      </c>
      <c r="I492" s="315"/>
      <c r="J492" s="315"/>
      <c r="K492" s="315"/>
      <c r="L492" s="315"/>
      <c r="M492" s="315"/>
      <c r="N492" s="315"/>
      <c r="O492" s="315"/>
      <c r="P492" s="315"/>
      <c r="Q492" s="315"/>
      <c r="R492" s="315"/>
      <c r="S492" s="292">
        <v>3</v>
      </c>
      <c r="T492" s="315"/>
      <c r="U492" s="316">
        <f t="shared" si="28"/>
        <v>3</v>
      </c>
      <c r="V492" s="289">
        <f t="shared" si="29"/>
        <v>0</v>
      </c>
      <c r="W492" s="336"/>
      <c r="X492" s="289"/>
      <c r="Y492" s="289"/>
      <c r="AA492" s="289"/>
    </row>
    <row r="493" spans="3:27" ht="16.5" customHeight="1">
      <c r="C493" s="317" t="s">
        <v>240</v>
      </c>
      <c r="D493" s="318"/>
      <c r="E493" s="353">
        <v>5</v>
      </c>
      <c r="F493" s="309">
        <v>4</v>
      </c>
      <c r="G493" s="309">
        <v>5</v>
      </c>
      <c r="H493" s="354">
        <v>0</v>
      </c>
      <c r="I493" s="315"/>
      <c r="J493" s="315"/>
      <c r="K493" s="315"/>
      <c r="L493" s="315"/>
      <c r="M493" s="315"/>
      <c r="N493" s="315"/>
      <c r="O493" s="315"/>
      <c r="P493" s="315"/>
      <c r="Q493" s="315"/>
      <c r="R493" s="292">
        <v>1</v>
      </c>
      <c r="S493" s="315">
        <v>4</v>
      </c>
      <c r="T493" s="315"/>
      <c r="U493" s="316">
        <f t="shared" si="28"/>
        <v>5</v>
      </c>
      <c r="V493" s="289">
        <f t="shared" si="29"/>
        <v>0</v>
      </c>
      <c r="W493" s="336"/>
      <c r="X493" s="289"/>
      <c r="Y493" s="289"/>
      <c r="AA493" s="289"/>
    </row>
    <row r="494" spans="3:27" ht="16.5" customHeight="1">
      <c r="C494" s="317" t="s">
        <v>373</v>
      </c>
      <c r="D494" s="318"/>
      <c r="E494" s="353">
        <v>20</v>
      </c>
      <c r="F494" s="309">
        <v>12</v>
      </c>
      <c r="G494" s="309">
        <v>24</v>
      </c>
      <c r="H494" s="354">
        <v>0</v>
      </c>
      <c r="I494" s="315"/>
      <c r="J494" s="315"/>
      <c r="K494" s="315"/>
      <c r="L494" s="315">
        <v>2</v>
      </c>
      <c r="M494" s="315"/>
      <c r="N494" s="315"/>
      <c r="O494" s="315"/>
      <c r="P494" s="315">
        <v>2</v>
      </c>
      <c r="Q494" s="315"/>
      <c r="R494" s="315">
        <v>7</v>
      </c>
      <c r="S494" s="315">
        <v>13</v>
      </c>
      <c r="T494" s="315"/>
      <c r="U494" s="316">
        <f t="shared" si="28"/>
        <v>24</v>
      </c>
      <c r="V494" s="289">
        <f t="shared" si="29"/>
        <v>0</v>
      </c>
      <c r="W494" s="336"/>
      <c r="X494" s="289"/>
      <c r="Y494" s="289"/>
      <c r="AA494" s="289"/>
    </row>
    <row r="495" spans="3:27" ht="16.5" customHeight="1">
      <c r="C495" s="317" t="s">
        <v>374</v>
      </c>
      <c r="D495" s="318" t="s">
        <v>403</v>
      </c>
      <c r="E495" s="353">
        <v>7</v>
      </c>
      <c r="F495" s="309">
        <v>7</v>
      </c>
      <c r="G495" s="309">
        <v>9</v>
      </c>
      <c r="H495" s="354">
        <v>0</v>
      </c>
      <c r="I495" s="315"/>
      <c r="L495" s="315"/>
      <c r="M495" s="315"/>
      <c r="N495" s="315"/>
      <c r="O495" s="315"/>
      <c r="P495" s="315">
        <v>2</v>
      </c>
      <c r="Q495" s="315"/>
      <c r="R495" s="315"/>
      <c r="S495" s="315">
        <v>7</v>
      </c>
      <c r="T495" s="315"/>
      <c r="U495" s="316">
        <f t="shared" si="28"/>
        <v>9</v>
      </c>
      <c r="V495" s="289">
        <f t="shared" si="29"/>
        <v>0</v>
      </c>
      <c r="W495" s="336"/>
      <c r="X495" s="289"/>
      <c r="Y495" s="289"/>
      <c r="AA495" s="289"/>
    </row>
    <row r="496" spans="3:27" ht="16.5" customHeight="1">
      <c r="C496" s="317">
        <v>268</v>
      </c>
      <c r="D496" s="318"/>
      <c r="E496" s="353">
        <v>11</v>
      </c>
      <c r="F496" s="309">
        <v>5</v>
      </c>
      <c r="G496" s="309">
        <v>7</v>
      </c>
      <c r="H496" s="354">
        <v>0</v>
      </c>
      <c r="I496" s="315"/>
      <c r="J496" s="315"/>
      <c r="K496" s="315">
        <v>5</v>
      </c>
      <c r="L496" s="315"/>
      <c r="M496" s="315">
        <v>1</v>
      </c>
      <c r="N496" s="315"/>
      <c r="O496" s="315"/>
      <c r="P496" s="315"/>
      <c r="Q496" s="315"/>
      <c r="R496" s="315"/>
      <c r="S496" s="315">
        <v>1</v>
      </c>
      <c r="T496" s="315"/>
      <c r="U496" s="316">
        <f t="shared" si="28"/>
        <v>7</v>
      </c>
      <c r="V496" s="289">
        <f t="shared" si="29"/>
        <v>0</v>
      </c>
      <c r="W496" s="336"/>
      <c r="X496" s="289"/>
      <c r="Y496" s="289"/>
      <c r="AA496" s="289"/>
    </row>
    <row r="497" spans="3:27" ht="16.5" customHeight="1">
      <c r="C497" s="317">
        <v>484</v>
      </c>
      <c r="D497" s="318"/>
      <c r="E497" s="353">
        <v>17</v>
      </c>
      <c r="F497" s="309">
        <v>11</v>
      </c>
      <c r="G497" s="309">
        <v>19</v>
      </c>
      <c r="H497" s="354">
        <v>0</v>
      </c>
      <c r="I497" s="315"/>
      <c r="J497" s="315"/>
      <c r="K497" s="315"/>
      <c r="L497" s="315"/>
      <c r="M497" s="315"/>
      <c r="N497" s="315"/>
      <c r="O497" s="315"/>
      <c r="P497" s="315"/>
      <c r="Q497" s="315"/>
      <c r="R497" s="315"/>
      <c r="S497" s="292">
        <v>19</v>
      </c>
      <c r="T497" s="315"/>
      <c r="U497" s="316">
        <f t="shared" si="28"/>
        <v>19</v>
      </c>
      <c r="V497" s="289">
        <f t="shared" si="29"/>
        <v>0</v>
      </c>
      <c r="W497" s="336"/>
      <c r="X497" s="289"/>
      <c r="Y497" s="289"/>
      <c r="AA497" s="289"/>
    </row>
    <row r="498" spans="3:27" ht="16.5" customHeight="1">
      <c r="C498" s="317">
        <v>485</v>
      </c>
      <c r="D498" s="318"/>
      <c r="E498" s="353">
        <v>5</v>
      </c>
      <c r="F498" s="309">
        <v>1</v>
      </c>
      <c r="G498" s="309">
        <v>3</v>
      </c>
      <c r="H498" s="354">
        <v>0</v>
      </c>
      <c r="I498" s="315"/>
      <c r="J498" s="315"/>
      <c r="K498" s="315"/>
      <c r="L498" s="315"/>
      <c r="M498" s="315">
        <v>1</v>
      </c>
      <c r="N498" s="315"/>
      <c r="O498" s="315"/>
      <c r="P498" s="315"/>
      <c r="Q498" s="315"/>
      <c r="R498" s="315"/>
      <c r="S498" s="315">
        <v>2</v>
      </c>
      <c r="T498" s="315"/>
      <c r="U498" s="316">
        <f t="shared" si="28"/>
        <v>3</v>
      </c>
      <c r="V498" s="289">
        <f t="shared" si="29"/>
        <v>0</v>
      </c>
      <c r="W498" s="336"/>
      <c r="X498" s="289"/>
      <c r="Y498" s="289"/>
      <c r="AA498" s="289"/>
    </row>
    <row r="499" spans="3:27" ht="16.5" customHeight="1">
      <c r="C499" s="317" t="s">
        <v>241</v>
      </c>
      <c r="D499" s="318" t="s">
        <v>403</v>
      </c>
      <c r="E499" s="353">
        <v>13</v>
      </c>
      <c r="F499" s="309">
        <v>5</v>
      </c>
      <c r="G499" s="309">
        <v>11</v>
      </c>
      <c r="H499" s="354">
        <v>0</v>
      </c>
      <c r="I499" s="315"/>
      <c r="J499" s="315"/>
      <c r="K499" s="315"/>
      <c r="L499" s="315">
        <v>2</v>
      </c>
      <c r="M499" s="315"/>
      <c r="N499" s="315"/>
      <c r="O499" s="315"/>
      <c r="P499" s="315">
        <v>1</v>
      </c>
      <c r="Q499" s="315"/>
      <c r="R499" s="315">
        <v>1</v>
      </c>
      <c r="S499" s="315">
        <v>7</v>
      </c>
      <c r="T499" s="315"/>
      <c r="U499" s="316">
        <f t="shared" si="28"/>
        <v>11</v>
      </c>
      <c r="V499" s="289">
        <f t="shared" si="29"/>
        <v>0</v>
      </c>
      <c r="W499" s="336"/>
      <c r="X499" s="289"/>
      <c r="Y499" s="289"/>
      <c r="AA499" s="289"/>
    </row>
    <row r="500" spans="3:27" ht="16.5" customHeight="1">
      <c r="C500" s="317">
        <v>489</v>
      </c>
      <c r="D500" s="318"/>
      <c r="E500" s="353">
        <v>1</v>
      </c>
      <c r="F500" s="309">
        <v>0</v>
      </c>
      <c r="G500" s="309">
        <v>2</v>
      </c>
      <c r="H500" s="354">
        <v>0</v>
      </c>
      <c r="I500" s="315"/>
      <c r="J500" s="315"/>
      <c r="K500" s="315"/>
      <c r="L500" s="315">
        <v>0</v>
      </c>
      <c r="M500" s="315"/>
      <c r="N500" s="315"/>
      <c r="O500" s="315"/>
      <c r="P500" s="315"/>
      <c r="Q500" s="315"/>
      <c r="R500" s="315">
        <v>1</v>
      </c>
      <c r="S500" s="315">
        <v>1</v>
      </c>
      <c r="T500" s="315"/>
      <c r="U500" s="316">
        <f t="shared" si="28"/>
        <v>2</v>
      </c>
      <c r="V500" s="289">
        <f t="shared" si="29"/>
        <v>0</v>
      </c>
      <c r="W500" s="336"/>
      <c r="X500" s="289"/>
      <c r="Y500" s="289"/>
      <c r="AA500" s="289"/>
    </row>
    <row r="501" spans="3:27" ht="16.5" customHeight="1">
      <c r="C501" s="317">
        <v>490</v>
      </c>
      <c r="D501" s="318"/>
      <c r="E501" s="353">
        <v>11</v>
      </c>
      <c r="F501" s="309">
        <v>4</v>
      </c>
      <c r="G501" s="309">
        <v>10</v>
      </c>
      <c r="H501" s="354">
        <v>0</v>
      </c>
      <c r="I501" s="315"/>
      <c r="J501" s="315"/>
      <c r="K501" s="315"/>
      <c r="L501" s="315">
        <v>2</v>
      </c>
      <c r="M501" s="315"/>
      <c r="N501" s="315"/>
      <c r="O501" s="315"/>
      <c r="P501" s="315"/>
      <c r="Q501" s="315"/>
      <c r="R501" s="315">
        <v>1</v>
      </c>
      <c r="S501" s="315">
        <v>7</v>
      </c>
      <c r="T501" s="315"/>
      <c r="U501" s="316">
        <f t="shared" si="28"/>
        <v>10</v>
      </c>
      <c r="V501" s="289">
        <f t="shared" si="29"/>
        <v>0</v>
      </c>
      <c r="W501" s="336"/>
      <c r="X501" s="289"/>
      <c r="Y501" s="289"/>
      <c r="AA501" s="289"/>
    </row>
    <row r="502" spans="3:27" ht="16.5" customHeight="1">
      <c r="C502" s="317">
        <v>684</v>
      </c>
      <c r="D502" s="318"/>
      <c r="E502" s="353">
        <v>3</v>
      </c>
      <c r="F502" s="309">
        <v>3</v>
      </c>
      <c r="G502" s="309">
        <v>3</v>
      </c>
      <c r="H502" s="354">
        <v>0</v>
      </c>
      <c r="I502" s="315"/>
      <c r="J502" s="315"/>
      <c r="K502" s="315"/>
      <c r="M502" s="315"/>
      <c r="N502" s="315"/>
      <c r="O502" s="315"/>
      <c r="P502" s="315"/>
      <c r="Q502" s="315"/>
      <c r="R502" s="315"/>
      <c r="S502" s="315">
        <v>3</v>
      </c>
      <c r="T502" s="315"/>
      <c r="U502" s="316">
        <f t="shared" si="28"/>
        <v>3</v>
      </c>
      <c r="V502" s="289"/>
      <c r="W502" s="336"/>
      <c r="X502" s="289"/>
      <c r="Y502" s="289"/>
      <c r="AA502" s="289"/>
    </row>
    <row r="503" spans="3:27" ht="16.5" customHeight="1">
      <c r="C503" s="317">
        <v>687</v>
      </c>
      <c r="D503" s="318"/>
      <c r="E503" s="353">
        <v>4</v>
      </c>
      <c r="F503" s="309">
        <v>3</v>
      </c>
      <c r="G503" s="309">
        <v>4</v>
      </c>
      <c r="H503" s="354">
        <v>0</v>
      </c>
      <c r="I503" s="315"/>
      <c r="J503" s="315"/>
      <c r="K503" s="315"/>
      <c r="L503" s="315"/>
      <c r="M503" s="315"/>
      <c r="N503" s="315"/>
      <c r="O503" s="315"/>
      <c r="P503" s="315"/>
      <c r="Q503" s="315"/>
      <c r="R503" s="315"/>
      <c r="S503" s="315">
        <v>4</v>
      </c>
      <c r="T503" s="315"/>
      <c r="U503" s="316">
        <f t="shared" si="28"/>
        <v>4</v>
      </c>
      <c r="V503" s="289">
        <f t="shared" si="29"/>
        <v>0</v>
      </c>
      <c r="W503" s="336"/>
      <c r="X503" s="289"/>
      <c r="Y503" s="289"/>
      <c r="AA503" s="289"/>
    </row>
    <row r="504" spans="3:27" ht="16.5" customHeight="1" thickBot="1">
      <c r="C504" s="317"/>
      <c r="D504" s="318"/>
      <c r="E504" s="353"/>
      <c r="F504" s="309"/>
      <c r="G504" s="309"/>
      <c r="H504" s="354"/>
      <c r="I504" s="315"/>
      <c r="J504" s="325"/>
      <c r="K504" s="325"/>
      <c r="L504" s="325"/>
      <c r="M504" s="325"/>
      <c r="N504" s="325"/>
      <c r="O504" s="325"/>
      <c r="P504" s="325"/>
      <c r="Q504" s="325"/>
      <c r="R504" s="325"/>
      <c r="S504" s="325"/>
      <c r="T504" s="766"/>
      <c r="U504" s="316">
        <f t="shared" si="28"/>
        <v>0</v>
      </c>
      <c r="V504" s="289">
        <f t="shared" si="29"/>
        <v>0</v>
      </c>
      <c r="W504" s="336"/>
      <c r="X504" s="289"/>
      <c r="Y504" s="289"/>
      <c r="AA504" s="289"/>
    </row>
    <row r="505" spans="3:27" ht="16.5" customHeight="1" hidden="1">
      <c r="C505" s="317"/>
      <c r="D505" s="318"/>
      <c r="E505" s="308"/>
      <c r="F505" s="309"/>
      <c r="G505" s="309"/>
      <c r="H505" s="310"/>
      <c r="I505" s="315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6">
        <f t="shared" si="28"/>
        <v>0</v>
      </c>
      <c r="V505" s="289">
        <f t="shared" si="29"/>
        <v>0</v>
      </c>
      <c r="W505" s="336"/>
      <c r="X505" s="289"/>
      <c r="Y505" s="289"/>
      <c r="AA505" s="289"/>
    </row>
    <row r="506" spans="3:27" ht="16.5" customHeight="1" hidden="1">
      <c r="C506" s="317"/>
      <c r="D506" s="318"/>
      <c r="E506" s="308"/>
      <c r="F506" s="309"/>
      <c r="G506" s="309"/>
      <c r="H506" s="310"/>
      <c r="I506" s="315"/>
      <c r="J506" s="315"/>
      <c r="K506" s="315"/>
      <c r="L506" s="315"/>
      <c r="M506" s="315"/>
      <c r="N506" s="315"/>
      <c r="O506" s="315"/>
      <c r="P506" s="315"/>
      <c r="Q506" s="315"/>
      <c r="R506" s="315"/>
      <c r="S506" s="315"/>
      <c r="T506" s="315"/>
      <c r="U506" s="316">
        <f t="shared" si="28"/>
        <v>0</v>
      </c>
      <c r="V506" s="289">
        <f t="shared" si="29"/>
        <v>0</v>
      </c>
      <c r="W506" s="336"/>
      <c r="X506" s="289"/>
      <c r="Y506" s="289"/>
      <c r="AA506" s="289"/>
    </row>
    <row r="507" spans="3:27" ht="16.5" customHeight="1" hidden="1">
      <c r="C507" s="317"/>
      <c r="D507" s="318"/>
      <c r="E507" s="308"/>
      <c r="F507" s="309"/>
      <c r="G507" s="309"/>
      <c r="H507" s="310"/>
      <c r="I507" s="315"/>
      <c r="J507" s="315"/>
      <c r="K507" s="315"/>
      <c r="L507" s="315"/>
      <c r="M507" s="315"/>
      <c r="N507" s="315"/>
      <c r="O507" s="315"/>
      <c r="P507" s="315"/>
      <c r="Q507" s="315"/>
      <c r="R507" s="315"/>
      <c r="S507" s="315"/>
      <c r="T507" s="315"/>
      <c r="U507" s="316">
        <f t="shared" si="28"/>
        <v>0</v>
      </c>
      <c r="V507" s="289">
        <f t="shared" si="29"/>
        <v>0</v>
      </c>
      <c r="W507" s="336"/>
      <c r="X507" s="289"/>
      <c r="Y507" s="289"/>
      <c r="AA507" s="289"/>
    </row>
    <row r="508" spans="3:27" ht="16.5" customHeight="1" hidden="1">
      <c r="C508" s="317"/>
      <c r="D508" s="318"/>
      <c r="E508" s="308"/>
      <c r="F508" s="309"/>
      <c r="G508" s="309"/>
      <c r="H508" s="310"/>
      <c r="I508" s="315"/>
      <c r="J508" s="315"/>
      <c r="K508" s="315"/>
      <c r="L508" s="315"/>
      <c r="M508" s="315"/>
      <c r="N508" s="315"/>
      <c r="O508" s="315"/>
      <c r="P508" s="315"/>
      <c r="Q508" s="315"/>
      <c r="R508" s="315"/>
      <c r="S508" s="315"/>
      <c r="T508" s="315"/>
      <c r="U508" s="316">
        <f t="shared" si="28"/>
        <v>0</v>
      </c>
      <c r="V508" s="289">
        <f t="shared" si="29"/>
        <v>0</v>
      </c>
      <c r="W508" s="336"/>
      <c r="X508" s="289"/>
      <c r="Y508" s="289"/>
      <c r="AA508" s="289"/>
    </row>
    <row r="509" spans="3:27" ht="16.5" customHeight="1" hidden="1">
      <c r="C509" s="317"/>
      <c r="D509" s="318"/>
      <c r="E509" s="308"/>
      <c r="F509" s="309"/>
      <c r="G509" s="309"/>
      <c r="H509" s="310"/>
      <c r="I509" s="319"/>
      <c r="J509" s="319"/>
      <c r="K509" s="319"/>
      <c r="L509" s="319"/>
      <c r="M509" s="319"/>
      <c r="N509" s="319"/>
      <c r="O509" s="319"/>
      <c r="P509" s="319"/>
      <c r="Q509" s="319"/>
      <c r="R509" s="319"/>
      <c r="S509" s="319"/>
      <c r="T509" s="319"/>
      <c r="U509" s="316">
        <f t="shared" si="28"/>
        <v>0</v>
      </c>
      <c r="V509" s="289">
        <f t="shared" si="29"/>
        <v>0</v>
      </c>
      <c r="W509" s="336"/>
      <c r="X509" s="289"/>
      <c r="Y509" s="289"/>
      <c r="AA509" s="289"/>
    </row>
    <row r="510" spans="3:27" ht="16.5" customHeight="1" hidden="1" thickBot="1">
      <c r="C510" s="320"/>
      <c r="D510" s="321"/>
      <c r="E510" s="322"/>
      <c r="F510" s="323"/>
      <c r="G510" s="323"/>
      <c r="H510" s="324"/>
      <c r="I510" s="319"/>
      <c r="J510" s="319"/>
      <c r="K510" s="319"/>
      <c r="L510" s="319"/>
      <c r="M510" s="319"/>
      <c r="N510" s="319"/>
      <c r="O510" s="319"/>
      <c r="P510" s="319"/>
      <c r="Q510" s="319"/>
      <c r="R510" s="319"/>
      <c r="S510" s="319"/>
      <c r="T510" s="325"/>
      <c r="U510" s="326">
        <f t="shared" si="28"/>
        <v>0</v>
      </c>
      <c r="V510" s="289">
        <f t="shared" si="29"/>
        <v>0</v>
      </c>
      <c r="W510" s="336"/>
      <c r="X510" s="289"/>
      <c r="Y510" s="289"/>
      <c r="AA510" s="289"/>
    </row>
    <row r="511" spans="2:27" ht="16.5" customHeight="1">
      <c r="B511" s="293" t="s">
        <v>9</v>
      </c>
      <c r="C511" s="327"/>
      <c r="D511" s="328" t="s">
        <v>12</v>
      </c>
      <c r="E511" s="329">
        <f>SUM(E487:E510)+E522</f>
        <v>168</v>
      </c>
      <c r="F511" s="330">
        <f>SUM(F487:F510)+F522</f>
        <v>106</v>
      </c>
      <c r="G511" s="330">
        <f>SUM(G487:G510)+G522</f>
        <v>170</v>
      </c>
      <c r="H511" s="331">
        <f>SUM(H487:H510)+H522</f>
        <v>4</v>
      </c>
      <c r="I511" s="297"/>
      <c r="J511" s="1134">
        <f aca="true" t="shared" si="30" ref="J511:O511">SUM(J487:J510)</f>
        <v>19</v>
      </c>
      <c r="K511" s="1134">
        <f t="shared" si="30"/>
        <v>5</v>
      </c>
      <c r="L511" s="1134">
        <f t="shared" si="30"/>
        <v>9</v>
      </c>
      <c r="M511" s="1134">
        <f t="shared" si="30"/>
        <v>4</v>
      </c>
      <c r="N511" s="1134"/>
      <c r="O511" s="1134">
        <f t="shared" si="30"/>
        <v>9</v>
      </c>
      <c r="P511" s="1134">
        <f>SUM(P487:P510)</f>
        <v>6</v>
      </c>
      <c r="Q511" s="1134"/>
      <c r="R511" s="1134">
        <f>SUM(R487:R510)</f>
        <v>12</v>
      </c>
      <c r="S511" s="1134">
        <f>SUM(S487:S510)+S523</f>
        <v>106</v>
      </c>
      <c r="T511" s="1136"/>
      <c r="U511" s="334">
        <f>SUM(J511:T511)</f>
        <v>170</v>
      </c>
      <c r="V511" s="289"/>
      <c r="W511" s="336"/>
      <c r="X511" s="289"/>
      <c r="Y511" s="289"/>
      <c r="AA511" s="289"/>
    </row>
    <row r="512" spans="2:27" ht="16.5" customHeight="1">
      <c r="B512" s="293" t="s">
        <v>10</v>
      </c>
      <c r="C512" s="327"/>
      <c r="D512" s="328"/>
      <c r="E512" s="335">
        <f>+E513-E511</f>
        <v>36</v>
      </c>
      <c r="F512" s="336">
        <f>+F513-F511</f>
        <v>98</v>
      </c>
      <c r="G512" s="336">
        <f>+G513-G511</f>
        <v>34</v>
      </c>
      <c r="H512" s="337"/>
      <c r="I512" s="338"/>
      <c r="J512" s="657">
        <f>J511*0.2</f>
        <v>3.8000000000000003</v>
      </c>
      <c r="K512" s="657">
        <f>K511*0.2</f>
        <v>1</v>
      </c>
      <c r="L512" s="657">
        <f>L511*0.2</f>
        <v>1.8</v>
      </c>
      <c r="M512" s="657">
        <f>M511*0.2</f>
        <v>0.8</v>
      </c>
      <c r="N512" s="657"/>
      <c r="O512" s="657"/>
      <c r="P512" s="657">
        <f>P511*0.2</f>
        <v>1.2000000000000002</v>
      </c>
      <c r="Q512" s="657"/>
      <c r="R512" s="657">
        <f>ROUNDUP(R511*0.2,0)</f>
        <v>3</v>
      </c>
      <c r="S512" s="657">
        <f>S511*0.2</f>
        <v>21.200000000000003</v>
      </c>
      <c r="T512" s="657"/>
      <c r="U512" s="316">
        <f>SUM(J512:T512)</f>
        <v>32.800000000000004</v>
      </c>
      <c r="V512" s="769">
        <f>U512-G512</f>
        <v>-1.1999999999999957</v>
      </c>
      <c r="W512" s="336"/>
      <c r="X512" s="289"/>
      <c r="Y512" s="289"/>
      <c r="AA512" s="289"/>
    </row>
    <row r="513" spans="2:27" ht="16.5" customHeight="1" thickBot="1">
      <c r="B513" s="293" t="s">
        <v>11</v>
      </c>
      <c r="C513" s="327"/>
      <c r="D513" s="328"/>
      <c r="E513" s="339">
        <f>MAX(D511:G511)*0.2+MAX(D511:G511)</f>
        <v>204</v>
      </c>
      <c r="F513" s="340">
        <f>MAX(E511:H511)*0.2+MAX(E511:G511)</f>
        <v>204</v>
      </c>
      <c r="G513" s="340">
        <f>MAX(E511:H511)*0.2+MAX(E511:G511)</f>
        <v>204</v>
      </c>
      <c r="H513" s="341"/>
      <c r="I513" s="342"/>
      <c r="J513" s="1130">
        <f>SUM(J511:J512)</f>
        <v>22.8</v>
      </c>
      <c r="K513" s="1130">
        <f>SUM(K511:K512)</f>
        <v>6</v>
      </c>
      <c r="L513" s="1130">
        <f>SUM(L511:L512)</f>
        <v>10.8</v>
      </c>
      <c r="M513" s="1130">
        <f>SUM(M511:M512)</f>
        <v>4.8</v>
      </c>
      <c r="N513" s="1130"/>
      <c r="O513" s="1130">
        <f>SUM(O511:O512)</f>
        <v>9</v>
      </c>
      <c r="P513" s="1130">
        <f>SUM(P511:P512)</f>
        <v>7.2</v>
      </c>
      <c r="Q513" s="1130"/>
      <c r="R513" s="1130">
        <f>SUM(R511:R512)</f>
        <v>15</v>
      </c>
      <c r="S513" s="1130">
        <f>SUM(S511:S512)</f>
        <v>127.2</v>
      </c>
      <c r="T513" s="660"/>
      <c r="U513" s="326">
        <f>SUM(J513:T513)</f>
        <v>202.8</v>
      </c>
      <c r="V513" s="769">
        <f>U513-G513</f>
        <v>-1.1999999999999886</v>
      </c>
      <c r="W513" s="336"/>
      <c r="X513" s="289"/>
      <c r="Y513" s="289"/>
      <c r="AA513" s="289"/>
    </row>
    <row r="514" spans="2:27" ht="16.5" customHeight="1">
      <c r="B514" s="293" t="s">
        <v>26</v>
      </c>
      <c r="C514" s="344"/>
      <c r="D514" s="336"/>
      <c r="E514" s="336"/>
      <c r="F514" s="336"/>
      <c r="G514" s="336"/>
      <c r="H514" s="336"/>
      <c r="I514" s="338"/>
      <c r="J514" s="345">
        <f>+J512/J511</f>
        <v>0.2</v>
      </c>
      <c r="K514" s="345">
        <f>+K512/K511</f>
        <v>0.2</v>
      </c>
      <c r="L514" s="345">
        <f>+L512/L511</f>
        <v>0.2</v>
      </c>
      <c r="M514" s="345">
        <f>+M512/M511</f>
        <v>0.2</v>
      </c>
      <c r="N514" s="345"/>
      <c r="O514" s="345">
        <f>+O512/O511</f>
        <v>0</v>
      </c>
      <c r="P514" s="345">
        <f>+P512/P511</f>
        <v>0.20000000000000004</v>
      </c>
      <c r="Q514" s="345"/>
      <c r="R514" s="345">
        <f>+R512/R511</f>
        <v>0.25</v>
      </c>
      <c r="S514" s="345">
        <f>+S512/S511</f>
        <v>0.20000000000000004</v>
      </c>
      <c r="T514" s="345"/>
      <c r="U514" s="346">
        <f>+U512/U511</f>
        <v>0.19294117647058825</v>
      </c>
      <c r="V514" s="289"/>
      <c r="W514" s="291"/>
      <c r="X514" s="289"/>
      <c r="Y514" s="289"/>
      <c r="AA514" s="289"/>
    </row>
    <row r="515" spans="3:9" ht="16.5" customHeight="1">
      <c r="C515" s="344"/>
      <c r="D515" s="336"/>
      <c r="E515" s="336"/>
      <c r="F515" s="336"/>
      <c r="G515" s="336"/>
      <c r="H515" s="336"/>
      <c r="I515" s="338"/>
    </row>
    <row r="516" spans="2:9" ht="16.5" customHeight="1">
      <c r="B516" s="293"/>
      <c r="C516" s="344"/>
      <c r="D516" s="336"/>
      <c r="E516" s="336"/>
      <c r="F516" s="336"/>
      <c r="G516" s="336"/>
      <c r="H516" s="336"/>
      <c r="I516" s="338"/>
    </row>
    <row r="517" spans="2:9" ht="16.5" customHeight="1" thickBot="1">
      <c r="B517" s="293" t="s">
        <v>256</v>
      </c>
      <c r="C517" s="344"/>
      <c r="D517" s="336"/>
      <c r="E517" s="336"/>
      <c r="F517" s="336"/>
      <c r="G517" s="336"/>
      <c r="H517" s="336"/>
      <c r="I517" s="338"/>
    </row>
    <row r="518" spans="2:25" ht="16.5" customHeight="1" thickBot="1">
      <c r="B518" s="1213" t="s">
        <v>228</v>
      </c>
      <c r="C518" s="1214"/>
      <c r="D518" s="1214"/>
      <c r="E518" s="1214"/>
      <c r="F518" s="1214"/>
      <c r="G518" s="1214"/>
      <c r="H518" s="1214"/>
      <c r="I518" s="1214"/>
      <c r="J518" s="1214"/>
      <c r="K518" s="1214"/>
      <c r="L518" s="1214"/>
      <c r="M518" s="1214"/>
      <c r="N518" s="1214"/>
      <c r="O518" s="1214"/>
      <c r="P518" s="1214"/>
      <c r="Q518" s="1214"/>
      <c r="R518" s="1214"/>
      <c r="S518" s="1214"/>
      <c r="T518" s="1214"/>
      <c r="U518" s="1215"/>
      <c r="V518" s="293"/>
      <c r="W518" s="293"/>
      <c r="X518" s="293"/>
      <c r="Y518" s="293"/>
    </row>
    <row r="519" spans="2:25" ht="16.5" customHeight="1" thickBot="1">
      <c r="B519" s="388"/>
      <c r="C519" s="388"/>
      <c r="D519" s="388"/>
      <c r="E519" s="388"/>
      <c r="F519" s="388"/>
      <c r="G519" s="388"/>
      <c r="H519" s="388"/>
      <c r="I519" s="375"/>
      <c r="J519" s="375"/>
      <c r="K519" s="375"/>
      <c r="L519" s="375"/>
      <c r="M519" s="375"/>
      <c r="N519" s="375"/>
      <c r="O519" s="375"/>
      <c r="P519" s="375"/>
      <c r="Q519" s="375"/>
      <c r="R519" s="375"/>
      <c r="S519" s="375"/>
      <c r="T519" s="375"/>
      <c r="U519" s="375"/>
      <c r="V519" s="375"/>
      <c r="W519" s="375"/>
      <c r="X519" s="375"/>
      <c r="Y519" s="375"/>
    </row>
    <row r="520" spans="2:25" ht="16.5" customHeight="1" thickBot="1">
      <c r="B520" s="347"/>
      <c r="C520" s="295"/>
      <c r="D520" s="296"/>
      <c r="E520" s="1194" t="s">
        <v>3</v>
      </c>
      <c r="F520" s="1195"/>
      <c r="G520" s="1195"/>
      <c r="H520" s="1196"/>
      <c r="I520" s="297"/>
      <c r="J520" s="1210" t="s">
        <v>14</v>
      </c>
      <c r="K520" s="1211"/>
      <c r="L520" s="1211"/>
      <c r="M520" s="1211"/>
      <c r="N520" s="1211"/>
      <c r="O520" s="1211"/>
      <c r="P520" s="1211"/>
      <c r="Q520" s="1211"/>
      <c r="R520" s="1211"/>
      <c r="S520" s="1211"/>
      <c r="T520" s="1211"/>
      <c r="U520" s="1193"/>
      <c r="V520" s="375"/>
      <c r="W520" s="375"/>
      <c r="X520" s="375"/>
      <c r="Y520" s="375"/>
    </row>
    <row r="521" spans="2:27" ht="16.5" customHeight="1" thickBot="1">
      <c r="B521" s="293"/>
      <c r="C521" s="298" t="s">
        <v>4</v>
      </c>
      <c r="D521" s="299"/>
      <c r="E521" s="348" t="s">
        <v>5</v>
      </c>
      <c r="F521" s="301" t="s">
        <v>6</v>
      </c>
      <c r="G521" s="301" t="s">
        <v>7</v>
      </c>
      <c r="H521" s="349" t="s">
        <v>8</v>
      </c>
      <c r="I521" s="303" t="s">
        <v>125</v>
      </c>
      <c r="J521" s="304" t="s">
        <v>126</v>
      </c>
      <c r="K521" s="305" t="s">
        <v>128</v>
      </c>
      <c r="L521" s="305" t="s">
        <v>129</v>
      </c>
      <c r="M521" s="305" t="s">
        <v>130</v>
      </c>
      <c r="N521" s="305"/>
      <c r="O521" s="305" t="s">
        <v>134</v>
      </c>
      <c r="P521" s="305" t="s">
        <v>114</v>
      </c>
      <c r="Q521" s="305"/>
      <c r="R521" s="305" t="s">
        <v>144</v>
      </c>
      <c r="S521" s="305" t="s">
        <v>150</v>
      </c>
      <c r="T521" s="305"/>
      <c r="U521" s="782" t="s">
        <v>16</v>
      </c>
      <c r="V521" s="289"/>
      <c r="W521" s="291"/>
      <c r="X521" s="289"/>
      <c r="Y521" s="289"/>
      <c r="AA521" s="289"/>
    </row>
    <row r="522" spans="3:27" ht="16.5" customHeight="1">
      <c r="C522" s="351" t="s">
        <v>356</v>
      </c>
      <c r="D522" s="352" t="s">
        <v>146</v>
      </c>
      <c r="E522" s="353">
        <v>0</v>
      </c>
      <c r="F522" s="309">
        <v>2</v>
      </c>
      <c r="G522" s="309">
        <v>2</v>
      </c>
      <c r="H522" s="354">
        <v>0</v>
      </c>
      <c r="I522" s="311"/>
      <c r="J522" s="662"/>
      <c r="K522" s="663"/>
      <c r="L522" s="663"/>
      <c r="M522" s="663"/>
      <c r="N522" s="664"/>
      <c r="O522" s="664"/>
      <c r="P522" s="664"/>
      <c r="Q522" s="664"/>
      <c r="R522" s="664"/>
      <c r="S522" s="664"/>
      <c r="T522" s="355"/>
      <c r="U522" s="665"/>
      <c r="V522" s="289"/>
      <c r="W522" s="291"/>
      <c r="X522" s="289"/>
      <c r="Y522" s="289"/>
      <c r="AA522" s="289"/>
    </row>
    <row r="523" spans="3:27" ht="16.5" customHeight="1" thickBot="1">
      <c r="C523" s="356" t="s">
        <v>356</v>
      </c>
      <c r="D523" s="357" t="s">
        <v>242</v>
      </c>
      <c r="E523" s="358">
        <v>0</v>
      </c>
      <c r="F523" s="359">
        <v>2</v>
      </c>
      <c r="G523" s="359">
        <v>2</v>
      </c>
      <c r="H523" s="360">
        <v>0</v>
      </c>
      <c r="I523" s="325"/>
      <c r="J523" s="361"/>
      <c r="K523" s="362"/>
      <c r="L523" s="362"/>
      <c r="M523" s="362"/>
      <c r="N523" s="363"/>
      <c r="O523" s="363"/>
      <c r="P523" s="363"/>
      <c r="Q523" s="363"/>
      <c r="R523" s="363"/>
      <c r="S523" s="363">
        <v>2</v>
      </c>
      <c r="T523" s="364"/>
      <c r="U523" s="666">
        <v>2</v>
      </c>
      <c r="V523" s="289"/>
      <c r="W523" s="291"/>
      <c r="X523" s="289"/>
      <c r="Y523" s="289"/>
      <c r="AA523" s="289"/>
    </row>
    <row r="524" spans="3:27" ht="16.5" customHeight="1" hidden="1">
      <c r="C524" s="344"/>
      <c r="D524" s="336"/>
      <c r="E524" s="335"/>
      <c r="F524" s="336"/>
      <c r="G524" s="336"/>
      <c r="H524" s="336"/>
      <c r="I524" s="338"/>
      <c r="J524" s="366"/>
      <c r="K524" s="338"/>
      <c r="L524" s="338"/>
      <c r="M524" s="338"/>
      <c r="N524" s="338"/>
      <c r="O524" s="338"/>
      <c r="P524" s="338"/>
      <c r="Q524" s="338"/>
      <c r="R524" s="338"/>
      <c r="S524" s="338"/>
      <c r="T524" s="338"/>
      <c r="U524" s="667"/>
      <c r="V524" s="289"/>
      <c r="W524" s="291"/>
      <c r="X524" s="289"/>
      <c r="Y524" s="289"/>
      <c r="AA524" s="289"/>
    </row>
    <row r="525" spans="2:27" ht="16.5" customHeight="1" thickBot="1">
      <c r="B525" s="367" t="s">
        <v>11</v>
      </c>
      <c r="C525" s="344"/>
      <c r="D525" s="336"/>
      <c r="E525" s="339">
        <f>SUM(E522:E524)</f>
        <v>0</v>
      </c>
      <c r="F525" s="340">
        <f>SUM(F522:F524)</f>
        <v>4</v>
      </c>
      <c r="G525" s="340">
        <f>SUM(G522:G524)</f>
        <v>4</v>
      </c>
      <c r="H525" s="340">
        <f>SUM(H522:H524)</f>
        <v>0</v>
      </c>
      <c r="I525" s="342"/>
      <c r="J525" s="369"/>
      <c r="K525" s="342"/>
      <c r="L525" s="342"/>
      <c r="M525" s="342"/>
      <c r="N525" s="342"/>
      <c r="O525" s="342"/>
      <c r="P525" s="342"/>
      <c r="Q525" s="342"/>
      <c r="R525" s="342"/>
      <c r="S525" s="342">
        <v>2</v>
      </c>
      <c r="T525" s="342"/>
      <c r="U525" s="368">
        <v>2</v>
      </c>
      <c r="V525" s="289"/>
      <c r="W525" s="291"/>
      <c r="X525" s="289"/>
      <c r="Y525" s="289"/>
      <c r="AA525" s="289"/>
    </row>
    <row r="527" spans="1:3" ht="16.5" customHeight="1">
      <c r="A527" s="347"/>
      <c r="B527" s="347" t="s">
        <v>47</v>
      </c>
      <c r="C527" s="344"/>
    </row>
    <row r="528" spans="1:3" ht="16.5" customHeight="1">
      <c r="A528" s="347"/>
      <c r="B528" s="670" t="s">
        <v>357</v>
      </c>
      <c r="C528" s="344"/>
    </row>
    <row r="529" spans="1:3" ht="16.5" customHeight="1">
      <c r="A529" s="347"/>
      <c r="B529" s="670" t="s">
        <v>358</v>
      </c>
      <c r="C529" s="344"/>
    </row>
    <row r="530" spans="1:3" ht="16.5" customHeight="1">
      <c r="A530" s="347"/>
      <c r="B530" s="700" t="s">
        <v>359</v>
      </c>
      <c r="C530" s="344"/>
    </row>
    <row r="531" spans="1:3" ht="16.5" customHeight="1" hidden="1">
      <c r="A531" s="347"/>
      <c r="B531" s="670" t="s">
        <v>355</v>
      </c>
      <c r="C531" s="344"/>
    </row>
    <row r="532" spans="1:3" ht="16.5" customHeight="1">
      <c r="A532" s="347"/>
      <c r="B532" s="670" t="s">
        <v>266</v>
      </c>
      <c r="C532" s="344"/>
    </row>
    <row r="533" spans="1:3" ht="16.5" customHeight="1" hidden="1">
      <c r="A533" s="347"/>
      <c r="B533" s="700" t="s">
        <v>266</v>
      </c>
      <c r="C533" s="344"/>
    </row>
    <row r="534" spans="1:25" ht="16.5" customHeight="1">
      <c r="A534" s="370"/>
      <c r="B534" s="387" t="s">
        <v>0</v>
      </c>
      <c r="C534" s="367"/>
      <c r="D534" s="599"/>
      <c r="E534" s="599"/>
      <c r="F534" s="599"/>
      <c r="G534" s="599"/>
      <c r="H534" s="599"/>
      <c r="I534" s="600"/>
      <c r="J534" s="600"/>
      <c r="K534" s="600"/>
      <c r="L534" s="600"/>
      <c r="M534" s="600"/>
      <c r="N534" s="600"/>
      <c r="O534" s="600"/>
      <c r="P534" s="600"/>
      <c r="Q534" s="600"/>
      <c r="R534" s="600"/>
      <c r="S534" s="600"/>
      <c r="T534" s="600"/>
      <c r="U534" s="600"/>
      <c r="V534" s="600"/>
      <c r="W534" s="600"/>
      <c r="X534" s="600"/>
      <c r="Y534" s="600"/>
    </row>
    <row r="535" spans="1:25" ht="16.5" customHeight="1">
      <c r="A535" s="675"/>
      <c r="B535" s="293" t="s">
        <v>1</v>
      </c>
      <c r="C535" s="598"/>
      <c r="D535" s="599"/>
      <c r="E535" s="599"/>
      <c r="F535" s="599"/>
      <c r="G535" s="599"/>
      <c r="H535" s="599"/>
      <c r="I535" s="600"/>
      <c r="J535" s="600"/>
      <c r="K535" s="600"/>
      <c r="L535" s="600"/>
      <c r="M535" s="600"/>
      <c r="N535" s="600"/>
      <c r="O535" s="600"/>
      <c r="P535" s="600"/>
      <c r="Q535" s="600"/>
      <c r="R535" s="600"/>
      <c r="S535" s="600"/>
      <c r="T535" s="600"/>
      <c r="U535" s="600"/>
      <c r="V535" s="600"/>
      <c r="W535" s="600"/>
      <c r="X535" s="600"/>
      <c r="Y535" s="600"/>
    </row>
    <row r="536" ht="16.5" customHeight="1">
      <c r="A536" s="675"/>
    </row>
    <row r="537" spans="2:25" ht="16.5" customHeight="1">
      <c r="B537" s="293" t="s">
        <v>222</v>
      </c>
      <c r="N537" s="631"/>
      <c r="O537" s="631"/>
      <c r="P537" s="631"/>
      <c r="Q537" s="631"/>
      <c r="R537" s="631"/>
      <c r="S537" s="631"/>
      <c r="T537" s="631"/>
      <c r="U537" s="631"/>
      <c r="V537" s="631"/>
      <c r="W537" s="631"/>
      <c r="X537" s="631"/>
      <c r="Y537" s="631"/>
    </row>
    <row r="538" spans="10:21" ht="16.5" customHeight="1">
      <c r="J538" s="603">
        <v>9</v>
      </c>
      <c r="K538" s="603">
        <v>17</v>
      </c>
      <c r="L538" s="603">
        <v>11</v>
      </c>
      <c r="M538" s="603"/>
      <c r="N538" s="603">
        <v>1.2</v>
      </c>
      <c r="O538" s="603">
        <v>2.4</v>
      </c>
      <c r="P538" s="603">
        <v>34.8</v>
      </c>
      <c r="Q538" s="603">
        <v>168</v>
      </c>
      <c r="R538" s="603">
        <v>1.2</v>
      </c>
      <c r="S538" s="603"/>
      <c r="T538" s="603"/>
      <c r="U538" s="603">
        <v>244.6</v>
      </c>
    </row>
    <row r="539" spans="2:21" ht="16.5" customHeight="1" thickBot="1">
      <c r="B539" s="293" t="s">
        <v>244</v>
      </c>
      <c r="H539" s="603"/>
      <c r="J539" s="603">
        <f>'DIV EQUP'!D15</f>
        <v>9</v>
      </c>
      <c r="K539" s="603">
        <f>'DIV EQUP'!E15</f>
        <v>17</v>
      </c>
      <c r="L539" s="603">
        <f>'DIV EQUP'!F15</f>
        <v>11</v>
      </c>
      <c r="M539" s="603"/>
      <c r="N539" s="603">
        <f>'DIV EQUP'!L15</f>
        <v>1</v>
      </c>
      <c r="O539" s="603">
        <f>'DIV EQUP'!M15</f>
        <v>2</v>
      </c>
      <c r="P539" s="603">
        <f>'DIV EQUP'!O15</f>
        <v>35</v>
      </c>
      <c r="Q539" s="603">
        <f>'DIV EQUP'!P15</f>
        <v>168</v>
      </c>
      <c r="R539" s="603">
        <f>'DIV EQUP'!Q15</f>
        <v>1</v>
      </c>
      <c r="S539" s="603"/>
      <c r="T539" s="603"/>
      <c r="U539" s="603">
        <f>SUM(J539:T539)</f>
        <v>244</v>
      </c>
    </row>
    <row r="540" spans="3:21" ht="16.5" customHeight="1" thickBot="1">
      <c r="C540" s="295"/>
      <c r="D540" s="296"/>
      <c r="E540" s="1194" t="s">
        <v>3</v>
      </c>
      <c r="F540" s="1195"/>
      <c r="G540" s="1195"/>
      <c r="H540" s="1196"/>
      <c r="I540" s="297"/>
      <c r="J540" s="1210" t="s">
        <v>14</v>
      </c>
      <c r="K540" s="1211"/>
      <c r="L540" s="1211"/>
      <c r="M540" s="1211"/>
      <c r="N540" s="1211"/>
      <c r="O540" s="1211"/>
      <c r="P540" s="1211"/>
      <c r="Q540" s="1211"/>
      <c r="R540" s="1211"/>
      <c r="S540" s="1211"/>
      <c r="T540" s="1211"/>
      <c r="U540" s="1193"/>
    </row>
    <row r="541" spans="2:27" ht="16.5" customHeight="1" thickBot="1">
      <c r="B541" s="293"/>
      <c r="C541" s="298" t="s">
        <v>4</v>
      </c>
      <c r="D541" s="299"/>
      <c r="E541" s="300" t="s">
        <v>5</v>
      </c>
      <c r="F541" s="301" t="s">
        <v>6</v>
      </c>
      <c r="G541" s="301" t="s">
        <v>7</v>
      </c>
      <c r="H541" s="302" t="s">
        <v>8</v>
      </c>
      <c r="I541" s="303" t="s">
        <v>125</v>
      </c>
      <c r="J541" s="722" t="s">
        <v>126</v>
      </c>
      <c r="K541" s="597" t="s">
        <v>128</v>
      </c>
      <c r="L541" s="597" t="s">
        <v>129</v>
      </c>
      <c r="M541" s="597" t="s">
        <v>130</v>
      </c>
      <c r="N541" s="305" t="s">
        <v>137</v>
      </c>
      <c r="O541" s="305" t="s">
        <v>138</v>
      </c>
      <c r="P541" s="305">
        <v>53</v>
      </c>
      <c r="Q541" s="305">
        <v>63</v>
      </c>
      <c r="R541" s="305">
        <v>67</v>
      </c>
      <c r="S541" s="305">
        <v>70</v>
      </c>
      <c r="T541" s="305">
        <v>73</v>
      </c>
      <c r="U541" s="782" t="s">
        <v>16</v>
      </c>
      <c r="V541" s="289"/>
      <c r="W541" s="336"/>
      <c r="X541" s="289"/>
      <c r="Y541" s="289"/>
      <c r="AA541" s="289"/>
    </row>
    <row r="542" spans="3:27" ht="16.5" customHeight="1">
      <c r="C542" s="1027" t="s">
        <v>285</v>
      </c>
      <c r="D542" s="307"/>
      <c r="E542" s="372">
        <v>21</v>
      </c>
      <c r="F542" s="373">
        <v>12</v>
      </c>
      <c r="G542" s="373">
        <v>25</v>
      </c>
      <c r="H542" s="374">
        <v>0</v>
      </c>
      <c r="I542" s="311"/>
      <c r="J542" s="312">
        <v>5</v>
      </c>
      <c r="K542" s="312">
        <v>17</v>
      </c>
      <c r="L542" s="312">
        <v>3</v>
      </c>
      <c r="M542" s="312"/>
      <c r="N542" s="312"/>
      <c r="O542" s="312"/>
      <c r="P542" s="312"/>
      <c r="Q542" s="312"/>
      <c r="R542" s="376"/>
      <c r="T542" s="376"/>
      <c r="U542" s="313">
        <f>SUM(J542:T542)</f>
        <v>25</v>
      </c>
      <c r="V542" s="289"/>
      <c r="W542" s="336"/>
      <c r="X542" s="289"/>
      <c r="Y542" s="289"/>
      <c r="AA542" s="289"/>
    </row>
    <row r="543" spans="3:27" ht="16.5" customHeight="1">
      <c r="C543" s="692" t="s">
        <v>217</v>
      </c>
      <c r="D543" s="307"/>
      <c r="E543" s="353">
        <v>28</v>
      </c>
      <c r="F543" s="309">
        <v>17</v>
      </c>
      <c r="G543" s="309">
        <v>20</v>
      </c>
      <c r="H543" s="354">
        <v>4</v>
      </c>
      <c r="I543" s="315"/>
      <c r="J543" s="315">
        <v>4</v>
      </c>
      <c r="K543" s="315"/>
      <c r="L543" s="315"/>
      <c r="M543" s="315"/>
      <c r="N543" s="315"/>
      <c r="O543" s="315"/>
      <c r="P543" s="315"/>
      <c r="Q543" s="315">
        <v>16</v>
      </c>
      <c r="R543" s="315"/>
      <c r="S543" s="315"/>
      <c r="T543" s="763"/>
      <c r="U543" s="316">
        <f>SUM(J543:T543)</f>
        <v>20</v>
      </c>
      <c r="V543" s="289"/>
      <c r="W543" s="336"/>
      <c r="X543" s="289"/>
      <c r="Y543" s="289"/>
      <c r="AA543" s="289"/>
    </row>
    <row r="544" spans="3:27" ht="16.5" customHeight="1" hidden="1">
      <c r="C544" s="692"/>
      <c r="D544" s="307"/>
      <c r="E544" s="353"/>
      <c r="F544" s="309"/>
      <c r="G544" s="309"/>
      <c r="H544" s="354"/>
      <c r="I544" s="315"/>
      <c r="J544" s="315"/>
      <c r="K544" s="315"/>
      <c r="L544" s="315"/>
      <c r="M544" s="315"/>
      <c r="N544" s="315"/>
      <c r="O544" s="315"/>
      <c r="P544" s="315"/>
      <c r="Q544" s="315"/>
      <c r="R544" s="311"/>
      <c r="T544" s="311"/>
      <c r="U544" s="316"/>
      <c r="V544" s="289"/>
      <c r="W544" s="336"/>
      <c r="X544" s="289"/>
      <c r="Y544" s="289"/>
      <c r="AA544" s="289"/>
    </row>
    <row r="545" spans="3:27" ht="16.5" customHeight="1" hidden="1">
      <c r="C545" s="692"/>
      <c r="D545" s="307"/>
      <c r="E545" s="353"/>
      <c r="F545" s="309"/>
      <c r="G545" s="309"/>
      <c r="H545" s="354"/>
      <c r="I545" s="315"/>
      <c r="J545" s="315"/>
      <c r="K545" s="315"/>
      <c r="L545" s="315"/>
      <c r="M545" s="315"/>
      <c r="N545" s="315"/>
      <c r="O545" s="315"/>
      <c r="P545" s="315"/>
      <c r="Q545" s="315"/>
      <c r="R545" s="315"/>
      <c r="T545" s="315"/>
      <c r="U545" s="316"/>
      <c r="V545" s="289"/>
      <c r="W545" s="336"/>
      <c r="X545" s="289"/>
      <c r="Y545" s="289"/>
      <c r="AA545" s="289"/>
    </row>
    <row r="546" spans="3:27" ht="16.5" customHeight="1" hidden="1">
      <c r="C546" s="692"/>
      <c r="D546" s="307"/>
      <c r="E546" s="353"/>
      <c r="F546" s="309"/>
      <c r="G546" s="309"/>
      <c r="H546" s="354"/>
      <c r="I546" s="315"/>
      <c r="J546" s="315"/>
      <c r="K546" s="315"/>
      <c r="L546" s="315"/>
      <c r="M546" s="315"/>
      <c r="N546" s="315"/>
      <c r="O546" s="315"/>
      <c r="P546" s="315"/>
      <c r="Q546" s="315"/>
      <c r="R546" s="315"/>
      <c r="T546" s="315"/>
      <c r="U546" s="316"/>
      <c r="V546" s="289"/>
      <c r="W546" s="336"/>
      <c r="X546" s="289"/>
      <c r="Y546" s="289"/>
      <c r="AA546" s="289"/>
    </row>
    <row r="547" spans="3:27" ht="16.5" customHeight="1">
      <c r="C547" s="692">
        <v>20</v>
      </c>
      <c r="D547" s="318"/>
      <c r="E547" s="353">
        <v>26</v>
      </c>
      <c r="F547" s="309">
        <v>12</v>
      </c>
      <c r="G547" s="309">
        <v>21</v>
      </c>
      <c r="H547" s="354">
        <v>5</v>
      </c>
      <c r="I547" s="315"/>
      <c r="J547" s="315"/>
      <c r="K547" s="315"/>
      <c r="L547" s="315"/>
      <c r="M547" s="315"/>
      <c r="N547" s="315"/>
      <c r="O547" s="315"/>
      <c r="P547" s="315">
        <v>2</v>
      </c>
      <c r="Q547" s="315">
        <v>19</v>
      </c>
      <c r="R547" s="319"/>
      <c r="T547" s="319"/>
      <c r="U547" s="316">
        <f aca="true" t="shared" si="31" ref="U547:U553">SUM(J547:T547)</f>
        <v>21</v>
      </c>
      <c r="V547" s="289"/>
      <c r="W547" s="336"/>
      <c r="X547" s="289"/>
      <c r="Y547" s="289"/>
      <c r="AA547" s="289"/>
    </row>
    <row r="548" spans="3:27" ht="16.5" customHeight="1">
      <c r="C548" s="692">
        <v>30</v>
      </c>
      <c r="D548" s="318"/>
      <c r="E548" s="353">
        <v>22</v>
      </c>
      <c r="F548" s="309">
        <v>11</v>
      </c>
      <c r="G548" s="309">
        <v>25</v>
      </c>
      <c r="H548" s="354">
        <v>2</v>
      </c>
      <c r="I548" s="315"/>
      <c r="J548" s="315"/>
      <c r="K548" s="315"/>
      <c r="L548" s="315">
        <v>4</v>
      </c>
      <c r="M548" s="315"/>
      <c r="N548" s="315"/>
      <c r="O548" s="315"/>
      <c r="P548" s="315">
        <v>6</v>
      </c>
      <c r="Q548" s="315">
        <v>15</v>
      </c>
      <c r="R548" s="315"/>
      <c r="S548" s="315"/>
      <c r="T548" s="763"/>
      <c r="U548" s="316">
        <f t="shared" si="31"/>
        <v>25</v>
      </c>
      <c r="V548" s="289"/>
      <c r="W548" s="336"/>
      <c r="X548" s="289"/>
      <c r="Y548" s="289"/>
      <c r="AA548" s="289"/>
    </row>
    <row r="549" spans="3:27" ht="16.5" customHeight="1">
      <c r="C549" s="692" t="s">
        <v>234</v>
      </c>
      <c r="D549" s="318" t="s">
        <v>203</v>
      </c>
      <c r="E549" s="353">
        <v>28</v>
      </c>
      <c r="F549" s="309">
        <v>15</v>
      </c>
      <c r="G549" s="309">
        <v>31</v>
      </c>
      <c r="H549" s="354">
        <v>3</v>
      </c>
      <c r="I549" s="315"/>
      <c r="J549" s="315"/>
      <c r="K549" s="315"/>
      <c r="L549" s="315"/>
      <c r="M549" s="315"/>
      <c r="N549" s="315"/>
      <c r="O549" s="315"/>
      <c r="P549" s="315">
        <v>6</v>
      </c>
      <c r="Q549" s="315">
        <v>25</v>
      </c>
      <c r="R549" s="338"/>
      <c r="T549" s="338"/>
      <c r="U549" s="316">
        <f t="shared" si="31"/>
        <v>31</v>
      </c>
      <c r="V549" s="289"/>
      <c r="W549" s="336"/>
      <c r="X549" s="289"/>
      <c r="Y549" s="289"/>
      <c r="AA549" s="289"/>
    </row>
    <row r="550" spans="3:27" ht="16.5" customHeight="1">
      <c r="C550" s="692" t="s">
        <v>243</v>
      </c>
      <c r="D550" s="318"/>
      <c r="E550" s="353">
        <v>17</v>
      </c>
      <c r="F550" s="309">
        <v>7</v>
      </c>
      <c r="G550" s="309">
        <v>18</v>
      </c>
      <c r="H550" s="354">
        <v>0</v>
      </c>
      <c r="I550" s="315"/>
      <c r="J550" s="315"/>
      <c r="K550" s="315"/>
      <c r="L550" s="315"/>
      <c r="M550" s="315"/>
      <c r="N550" s="315"/>
      <c r="O550" s="315"/>
      <c r="P550" s="315">
        <v>7</v>
      </c>
      <c r="Q550" s="315">
        <v>11</v>
      </c>
      <c r="R550" s="315"/>
      <c r="S550" s="315"/>
      <c r="T550" s="763"/>
      <c r="U550" s="316">
        <f t="shared" si="31"/>
        <v>18</v>
      </c>
      <c r="V550" s="289"/>
      <c r="W550" s="336"/>
      <c r="X550" s="289"/>
      <c r="Y550" s="289"/>
      <c r="AA550" s="289"/>
    </row>
    <row r="551" spans="3:27" ht="16.5" customHeight="1">
      <c r="C551" s="692" t="s">
        <v>284</v>
      </c>
      <c r="D551" s="318"/>
      <c r="E551" s="353">
        <v>14</v>
      </c>
      <c r="F551" s="309">
        <v>7</v>
      </c>
      <c r="G551" s="309">
        <v>21</v>
      </c>
      <c r="H551" s="354">
        <v>1</v>
      </c>
      <c r="I551" s="315"/>
      <c r="J551" s="315"/>
      <c r="K551" s="315"/>
      <c r="L551" s="315"/>
      <c r="M551" s="315"/>
      <c r="N551" s="315"/>
      <c r="O551" s="315"/>
      <c r="P551" s="315">
        <v>6</v>
      </c>
      <c r="Q551" s="315">
        <v>15</v>
      </c>
      <c r="R551" s="338"/>
      <c r="T551" s="338"/>
      <c r="U551" s="316">
        <f t="shared" si="31"/>
        <v>21</v>
      </c>
      <c r="V551" s="289"/>
      <c r="W551" s="336"/>
      <c r="X551" s="289"/>
      <c r="Y551" s="289"/>
      <c r="AA551" s="289"/>
    </row>
    <row r="552" spans="3:27" ht="16.5" customHeight="1">
      <c r="C552" s="692">
        <v>42</v>
      </c>
      <c r="D552" s="318" t="s">
        <v>211</v>
      </c>
      <c r="E552" s="353">
        <v>6</v>
      </c>
      <c r="F552" s="309">
        <v>4</v>
      </c>
      <c r="G552" s="309">
        <v>5</v>
      </c>
      <c r="H552" s="354">
        <v>0</v>
      </c>
      <c r="I552" s="315"/>
      <c r="J552" s="315"/>
      <c r="K552" s="315"/>
      <c r="L552" s="315"/>
      <c r="M552" s="315"/>
      <c r="N552" s="315"/>
      <c r="O552" s="315"/>
      <c r="P552" s="315"/>
      <c r="Q552" s="315">
        <v>5</v>
      </c>
      <c r="R552" s="319"/>
      <c r="S552" s="319"/>
      <c r="T552" s="764"/>
      <c r="U552" s="316">
        <f t="shared" si="31"/>
        <v>5</v>
      </c>
      <c r="V552" s="289"/>
      <c r="W552" s="336"/>
      <c r="X552" s="289"/>
      <c r="Y552" s="289"/>
      <c r="AA552" s="289"/>
    </row>
    <row r="553" spans="3:27" ht="16.5" customHeight="1">
      <c r="C553" s="692">
        <v>68</v>
      </c>
      <c r="D553" s="318"/>
      <c r="E553" s="353">
        <v>26</v>
      </c>
      <c r="F553" s="309">
        <v>14</v>
      </c>
      <c r="G553" s="309">
        <v>22</v>
      </c>
      <c r="H553" s="354">
        <v>0</v>
      </c>
      <c r="I553" s="315"/>
      <c r="J553" s="315"/>
      <c r="K553" s="315"/>
      <c r="L553" s="315"/>
      <c r="M553" s="315"/>
      <c r="N553" s="315"/>
      <c r="O553" s="315"/>
      <c r="P553" s="315">
        <v>2</v>
      </c>
      <c r="Q553" s="315">
        <v>20</v>
      </c>
      <c r="R553" s="315"/>
      <c r="S553" s="315"/>
      <c r="T553" s="763"/>
      <c r="U553" s="316">
        <f t="shared" si="31"/>
        <v>22</v>
      </c>
      <c r="V553" s="289"/>
      <c r="W553" s="336"/>
      <c r="X553" s="289"/>
      <c r="Y553" s="289"/>
      <c r="AA553" s="289"/>
    </row>
    <row r="554" spans="3:27" ht="16.5" customHeight="1" hidden="1">
      <c r="C554" s="692"/>
      <c r="D554" s="318"/>
      <c r="E554" s="353"/>
      <c r="F554" s="309"/>
      <c r="G554" s="309"/>
      <c r="H554" s="354"/>
      <c r="I554" s="315"/>
      <c r="J554" s="315"/>
      <c r="K554" s="315"/>
      <c r="L554" s="315"/>
      <c r="M554" s="315"/>
      <c r="N554" s="315"/>
      <c r="O554" s="315"/>
      <c r="P554" s="315"/>
      <c r="Q554" s="315"/>
      <c r="R554" s="311"/>
      <c r="S554" s="338"/>
      <c r="T554" s="765"/>
      <c r="U554" s="316"/>
      <c r="V554" s="289"/>
      <c r="W554" s="336"/>
      <c r="X554" s="289"/>
      <c r="Y554" s="289"/>
      <c r="AA554" s="289"/>
    </row>
    <row r="555" spans="3:27" ht="16.5" customHeight="1">
      <c r="C555" s="692">
        <v>434</v>
      </c>
      <c r="D555" s="318"/>
      <c r="E555" s="353">
        <v>9</v>
      </c>
      <c r="F555" s="309">
        <v>3</v>
      </c>
      <c r="G555" s="309">
        <v>8</v>
      </c>
      <c r="H555" s="354">
        <v>0</v>
      </c>
      <c r="I555" s="315"/>
      <c r="J555" s="315"/>
      <c r="K555" s="315"/>
      <c r="L555" s="315"/>
      <c r="M555" s="315"/>
      <c r="N555" s="315"/>
      <c r="O555" s="315"/>
      <c r="P555" s="315"/>
      <c r="Q555" s="315">
        <v>8</v>
      </c>
      <c r="R555" s="319"/>
      <c r="S555" s="338"/>
      <c r="T555" s="764"/>
      <c r="U555" s="316">
        <f>SUM(J555:T555)</f>
        <v>8</v>
      </c>
      <c r="V555" s="289"/>
      <c r="W555" s="336"/>
      <c r="X555" s="289"/>
      <c r="Y555" s="289"/>
      <c r="AA555" s="289"/>
    </row>
    <row r="556" spans="3:27" ht="16.5" customHeight="1">
      <c r="C556" s="686" t="s">
        <v>212</v>
      </c>
      <c r="D556" s="318"/>
      <c r="E556" s="353">
        <v>4</v>
      </c>
      <c r="F556" s="309">
        <v>4</v>
      </c>
      <c r="G556" s="309">
        <v>6</v>
      </c>
      <c r="H556" s="354">
        <v>0</v>
      </c>
      <c r="I556" s="315"/>
      <c r="J556" s="315"/>
      <c r="K556" s="315"/>
      <c r="L556" s="315"/>
      <c r="M556" s="315"/>
      <c r="N556" s="315"/>
      <c r="O556" s="315"/>
      <c r="P556" s="315"/>
      <c r="Q556" s="315">
        <v>6</v>
      </c>
      <c r="R556" s="315"/>
      <c r="S556" s="315"/>
      <c r="T556" s="763"/>
      <c r="U556" s="316">
        <f>SUM(J556:T556)</f>
        <v>6</v>
      </c>
      <c r="V556" s="289"/>
      <c r="W556" s="336"/>
      <c r="X556" s="289"/>
      <c r="Y556" s="289"/>
      <c r="AA556" s="289"/>
    </row>
    <row r="557" spans="3:27" ht="16.5" customHeight="1" hidden="1">
      <c r="C557" s="317"/>
      <c r="D557" s="318"/>
      <c r="E557" s="353"/>
      <c r="F557" s="309"/>
      <c r="G557" s="309"/>
      <c r="H557" s="354"/>
      <c r="I557" s="315"/>
      <c r="J557" s="315"/>
      <c r="K557" s="315"/>
      <c r="L557" s="315"/>
      <c r="M557" s="315"/>
      <c r="N557" s="315"/>
      <c r="O557" s="315"/>
      <c r="P557" s="315"/>
      <c r="Q557" s="315"/>
      <c r="R557" s="311"/>
      <c r="T557" s="311"/>
      <c r="U557" s="316"/>
      <c r="V557" s="289"/>
      <c r="W557" s="336"/>
      <c r="X557" s="289"/>
      <c r="Y557" s="289"/>
      <c r="AA557" s="289"/>
    </row>
    <row r="558" spans="3:27" ht="16.5" customHeight="1" hidden="1">
      <c r="C558" s="317"/>
      <c r="D558" s="318"/>
      <c r="E558" s="353"/>
      <c r="F558" s="309"/>
      <c r="G558" s="309"/>
      <c r="H558" s="354"/>
      <c r="I558" s="315"/>
      <c r="J558" s="315"/>
      <c r="K558" s="315"/>
      <c r="L558" s="315"/>
      <c r="M558" s="315"/>
      <c r="N558" s="315"/>
      <c r="O558" s="315"/>
      <c r="P558" s="315"/>
      <c r="Q558" s="315"/>
      <c r="R558" s="315"/>
      <c r="T558" s="315"/>
      <c r="U558" s="316"/>
      <c r="V558" s="289"/>
      <c r="W558" s="336"/>
      <c r="X558" s="289"/>
      <c r="Y558" s="289"/>
      <c r="AA558" s="289"/>
    </row>
    <row r="559" spans="3:27" ht="16.5" customHeight="1" hidden="1">
      <c r="C559" s="317"/>
      <c r="D559" s="318"/>
      <c r="E559" s="353"/>
      <c r="F559" s="309"/>
      <c r="G559" s="309"/>
      <c r="H559" s="354"/>
      <c r="I559" s="315"/>
      <c r="J559" s="315"/>
      <c r="K559" s="315"/>
      <c r="L559" s="315"/>
      <c r="M559" s="315"/>
      <c r="N559" s="315"/>
      <c r="O559" s="315"/>
      <c r="P559" s="315"/>
      <c r="Q559" s="315"/>
      <c r="R559" s="315"/>
      <c r="T559" s="315"/>
      <c r="U559" s="316"/>
      <c r="V559" s="289"/>
      <c r="W559" s="336"/>
      <c r="X559" s="289"/>
      <c r="Y559" s="289"/>
      <c r="AA559" s="289"/>
    </row>
    <row r="560" spans="3:27" ht="16.5" customHeight="1" hidden="1">
      <c r="C560" s="317"/>
      <c r="D560" s="318"/>
      <c r="E560" s="353"/>
      <c r="F560" s="309"/>
      <c r="G560" s="309"/>
      <c r="H560" s="354"/>
      <c r="I560" s="315"/>
      <c r="J560" s="315"/>
      <c r="K560" s="315"/>
      <c r="L560" s="315"/>
      <c r="M560" s="315"/>
      <c r="N560" s="315"/>
      <c r="O560" s="315"/>
      <c r="P560" s="315"/>
      <c r="Q560" s="315"/>
      <c r="R560" s="315"/>
      <c r="T560" s="315"/>
      <c r="U560" s="316"/>
      <c r="V560" s="289"/>
      <c r="W560" s="336"/>
      <c r="X560" s="289"/>
      <c r="Y560" s="289"/>
      <c r="AA560" s="289"/>
    </row>
    <row r="561" spans="3:27" ht="16.5" customHeight="1" hidden="1">
      <c r="C561" s="317"/>
      <c r="D561" s="318"/>
      <c r="E561" s="353"/>
      <c r="F561" s="309"/>
      <c r="G561" s="309"/>
      <c r="H561" s="354"/>
      <c r="I561" s="315"/>
      <c r="J561" s="315"/>
      <c r="K561" s="315"/>
      <c r="L561" s="315"/>
      <c r="M561" s="315"/>
      <c r="N561" s="315"/>
      <c r="O561" s="315"/>
      <c r="P561" s="315"/>
      <c r="Q561" s="315"/>
      <c r="R561" s="315"/>
      <c r="T561" s="315"/>
      <c r="U561" s="316"/>
      <c r="V561" s="289"/>
      <c r="W561" s="336"/>
      <c r="X561" s="289"/>
      <c r="Y561" s="289"/>
      <c r="AA561" s="289"/>
    </row>
    <row r="562" spans="3:27" ht="16.5" customHeight="1" hidden="1">
      <c r="C562" s="317"/>
      <c r="D562" s="318"/>
      <c r="E562" s="353"/>
      <c r="F562" s="309"/>
      <c r="G562" s="309"/>
      <c r="H562" s="354"/>
      <c r="I562" s="315"/>
      <c r="J562" s="315"/>
      <c r="K562" s="315"/>
      <c r="L562" s="315"/>
      <c r="M562" s="315"/>
      <c r="N562" s="315"/>
      <c r="O562" s="315"/>
      <c r="P562" s="315"/>
      <c r="Q562" s="315"/>
      <c r="R562" s="315"/>
      <c r="T562" s="315"/>
      <c r="U562" s="316"/>
      <c r="V562" s="289"/>
      <c r="W562" s="336"/>
      <c r="X562" s="289"/>
      <c r="Y562" s="289"/>
      <c r="AA562" s="289"/>
    </row>
    <row r="563" spans="3:27" ht="16.5" customHeight="1" hidden="1">
      <c r="C563" s="317"/>
      <c r="D563" s="318"/>
      <c r="E563" s="353"/>
      <c r="F563" s="309"/>
      <c r="G563" s="309"/>
      <c r="H563" s="354"/>
      <c r="I563" s="315"/>
      <c r="J563" s="315"/>
      <c r="K563" s="315"/>
      <c r="L563" s="315"/>
      <c r="M563" s="315"/>
      <c r="N563" s="315"/>
      <c r="O563" s="315"/>
      <c r="P563" s="315"/>
      <c r="Q563" s="315"/>
      <c r="R563" s="315"/>
      <c r="T563" s="315"/>
      <c r="U563" s="316"/>
      <c r="V563" s="289"/>
      <c r="W563" s="336"/>
      <c r="X563" s="289"/>
      <c r="Y563" s="289"/>
      <c r="AA563" s="289"/>
    </row>
    <row r="564" spans="3:27" ht="16.5" customHeight="1" hidden="1">
      <c r="C564" s="317"/>
      <c r="D564" s="318"/>
      <c r="E564" s="353"/>
      <c r="F564" s="309"/>
      <c r="G564" s="309"/>
      <c r="H564" s="354"/>
      <c r="I564" s="319"/>
      <c r="J564" s="319"/>
      <c r="K564" s="319"/>
      <c r="L564" s="319"/>
      <c r="M564" s="319"/>
      <c r="N564" s="319"/>
      <c r="O564" s="319"/>
      <c r="P564" s="319"/>
      <c r="Q564" s="319"/>
      <c r="R564" s="319"/>
      <c r="T564" s="319"/>
      <c r="U564" s="316"/>
      <c r="V564" s="289"/>
      <c r="W564" s="336"/>
      <c r="X564" s="289"/>
      <c r="Y564" s="289"/>
      <c r="AA564" s="289"/>
    </row>
    <row r="565" spans="3:27" ht="16.5" customHeight="1" thickBot="1">
      <c r="C565" s="320"/>
      <c r="D565" s="321"/>
      <c r="E565" s="358"/>
      <c r="F565" s="359"/>
      <c r="G565" s="359"/>
      <c r="H565" s="360"/>
      <c r="I565" s="319"/>
      <c r="J565" s="325"/>
      <c r="K565" s="325"/>
      <c r="L565" s="325"/>
      <c r="M565" s="325"/>
      <c r="N565" s="325"/>
      <c r="O565" s="325"/>
      <c r="P565" s="325"/>
      <c r="Q565" s="325"/>
      <c r="R565" s="325"/>
      <c r="S565" s="342"/>
      <c r="T565" s="766"/>
      <c r="U565" s="326"/>
      <c r="V565" s="289"/>
      <c r="W565" s="336"/>
      <c r="X565" s="289"/>
      <c r="Y565" s="289"/>
      <c r="AA565" s="289"/>
    </row>
    <row r="566" spans="2:27" ht="16.5" customHeight="1">
      <c r="B566" s="293" t="s">
        <v>9</v>
      </c>
      <c r="C566" s="327"/>
      <c r="D566" s="328" t="s">
        <v>12</v>
      </c>
      <c r="E566" s="329">
        <f>SUM(E542:E565)+E582</f>
        <v>201</v>
      </c>
      <c r="F566" s="330">
        <f>SUM(F542:F565)+F582</f>
        <v>106</v>
      </c>
      <c r="G566" s="330">
        <f>SUM(G542:G565)+G582</f>
        <v>204</v>
      </c>
      <c r="H566" s="331">
        <f>SUM(H542:H565)+H582</f>
        <v>15</v>
      </c>
      <c r="I566" s="297"/>
      <c r="J566" s="333">
        <f aca="true" t="shared" si="32" ref="J566:P566">SUM(J542:J565)</f>
        <v>9</v>
      </c>
      <c r="K566" s="333">
        <f t="shared" si="32"/>
        <v>17</v>
      </c>
      <c r="L566" s="333">
        <f t="shared" si="32"/>
        <v>7</v>
      </c>
      <c r="M566" s="333">
        <f t="shared" si="32"/>
        <v>0</v>
      </c>
      <c r="N566" s="333">
        <f t="shared" si="32"/>
        <v>0</v>
      </c>
      <c r="O566" s="333">
        <f>SUM(O542:O565)+O582</f>
        <v>2</v>
      </c>
      <c r="P566" s="333">
        <f t="shared" si="32"/>
        <v>29</v>
      </c>
      <c r="Q566" s="333">
        <f>SUM(Q542:Q565)</f>
        <v>140</v>
      </c>
      <c r="R566" s="338">
        <f>SUM(R542:R565)</f>
        <v>0</v>
      </c>
      <c r="T566" s="338"/>
      <c r="U566" s="334">
        <f>SUM(J566:T566)</f>
        <v>204</v>
      </c>
      <c r="V566" s="289"/>
      <c r="W566" s="336"/>
      <c r="X566" s="289"/>
      <c r="Y566" s="289"/>
      <c r="AA566" s="289"/>
    </row>
    <row r="567" spans="2:27" ht="16.5" customHeight="1">
      <c r="B567" s="293" t="s">
        <v>10</v>
      </c>
      <c r="C567" s="327"/>
      <c r="D567" s="328"/>
      <c r="E567" s="335">
        <f>+E568-E566</f>
        <v>43.80000000000001</v>
      </c>
      <c r="F567" s="336">
        <f>+F568-F566</f>
        <v>138.8</v>
      </c>
      <c r="G567" s="336">
        <f>+G568-G566</f>
        <v>40.80000000000001</v>
      </c>
      <c r="H567" s="337"/>
      <c r="I567" s="338"/>
      <c r="J567" s="315"/>
      <c r="K567" s="315"/>
      <c r="L567" s="315">
        <v>4</v>
      </c>
      <c r="M567" s="315">
        <f>M566*0.2</f>
        <v>0</v>
      </c>
      <c r="N567" s="315">
        <v>1</v>
      </c>
      <c r="O567" s="315"/>
      <c r="P567" s="315">
        <f>P566*0.2</f>
        <v>5.800000000000001</v>
      </c>
      <c r="Q567" s="315">
        <f>Q566*0.2</f>
        <v>28</v>
      </c>
      <c r="R567" s="315">
        <v>1</v>
      </c>
      <c r="S567" s="315"/>
      <c r="T567" s="763"/>
      <c r="U567" s="316">
        <f>SUM(J567:T567)</f>
        <v>39.8</v>
      </c>
      <c r="V567" s="289"/>
      <c r="W567" s="336"/>
      <c r="X567" s="289"/>
      <c r="Y567" s="289"/>
      <c r="AA567" s="289"/>
    </row>
    <row r="568" spans="2:27" ht="16.5" customHeight="1" thickBot="1">
      <c r="B568" s="293" t="s">
        <v>11</v>
      </c>
      <c r="C568" s="327"/>
      <c r="D568" s="328"/>
      <c r="E568" s="339">
        <f>MAX(E566:G566)*0.2+MAX(E566:G566)</f>
        <v>244.8</v>
      </c>
      <c r="F568" s="340">
        <f>MAX(E566:G566)*0.2+MAX(E566:G566)</f>
        <v>244.8</v>
      </c>
      <c r="G568" s="340">
        <f>MAX(E566:G566)*0.2+MAX(E566:G566)</f>
        <v>244.8</v>
      </c>
      <c r="H568" s="341"/>
      <c r="I568" s="342"/>
      <c r="J568" s="325">
        <f>SUM(J566:J567)</f>
        <v>9</v>
      </c>
      <c r="K568" s="325">
        <f aca="true" t="shared" si="33" ref="K568:R568">SUM(K566:K567)</f>
        <v>17</v>
      </c>
      <c r="L568" s="325">
        <f t="shared" si="33"/>
        <v>11</v>
      </c>
      <c r="M568" s="325">
        <f t="shared" si="33"/>
        <v>0</v>
      </c>
      <c r="N568" s="325">
        <f t="shared" si="33"/>
        <v>1</v>
      </c>
      <c r="O568" s="325">
        <f t="shared" si="33"/>
        <v>2</v>
      </c>
      <c r="P568" s="325">
        <f t="shared" si="33"/>
        <v>34.8</v>
      </c>
      <c r="Q568" s="325">
        <f t="shared" si="33"/>
        <v>168</v>
      </c>
      <c r="R568" s="325">
        <f t="shared" si="33"/>
        <v>1</v>
      </c>
      <c r="S568" s="325"/>
      <c r="T568" s="767"/>
      <c r="U568" s="661">
        <f>SUM(J568:T568)</f>
        <v>243.8</v>
      </c>
      <c r="V568" s="289"/>
      <c r="W568" s="336"/>
      <c r="X568" s="289"/>
      <c r="Y568" s="289"/>
      <c r="AA568" s="289"/>
    </row>
    <row r="569" spans="2:27" ht="16.5" customHeight="1">
      <c r="B569" s="293" t="s">
        <v>26</v>
      </c>
      <c r="C569" s="344"/>
      <c r="D569" s="336"/>
      <c r="E569" s="336"/>
      <c r="F569" s="336"/>
      <c r="G569" s="336"/>
      <c r="H569" s="336"/>
      <c r="I569" s="338"/>
      <c r="J569" s="345">
        <f aca="true" t="shared" si="34" ref="J569:Q569">+J567/J566</f>
        <v>0</v>
      </c>
      <c r="K569" s="345">
        <f t="shared" si="34"/>
        <v>0</v>
      </c>
      <c r="L569" s="345">
        <f t="shared" si="34"/>
        <v>0.5714285714285714</v>
      </c>
      <c r="M569" s="345"/>
      <c r="N569" s="1171">
        <v>1</v>
      </c>
      <c r="O569" s="345">
        <f t="shared" si="34"/>
        <v>0</v>
      </c>
      <c r="P569" s="345">
        <f t="shared" si="34"/>
        <v>0.2</v>
      </c>
      <c r="Q569" s="345">
        <f t="shared" si="34"/>
        <v>0.2</v>
      </c>
      <c r="R569" s="1171">
        <v>1</v>
      </c>
      <c r="S569" s="1171"/>
      <c r="T569" s="345"/>
      <c r="U569" s="346">
        <f>+U567/U566</f>
        <v>0.19509803921568625</v>
      </c>
      <c r="V569" s="289"/>
      <c r="W569" s="291"/>
      <c r="X569" s="289"/>
      <c r="Y569" s="289"/>
      <c r="AA569" s="289"/>
    </row>
    <row r="570" spans="3:9" ht="16.5" customHeight="1">
      <c r="C570" s="344"/>
      <c r="D570" s="336"/>
      <c r="E570" s="336"/>
      <c r="F570" s="336"/>
      <c r="G570" s="336"/>
      <c r="H570" s="336"/>
      <c r="I570" s="338"/>
    </row>
    <row r="571" spans="2:9" ht="16.5" customHeight="1">
      <c r="B571" s="293"/>
      <c r="C571" s="344"/>
      <c r="D571" s="336"/>
      <c r="E571" s="336"/>
      <c r="F571" s="336"/>
      <c r="G571" s="336"/>
      <c r="H571" s="336"/>
      <c r="I571" s="338"/>
    </row>
    <row r="572" spans="2:9" ht="16.5" customHeight="1" thickBot="1">
      <c r="B572" s="293" t="s">
        <v>257</v>
      </c>
      <c r="C572" s="344"/>
      <c r="D572" s="336"/>
      <c r="E572" s="336"/>
      <c r="F572" s="336"/>
      <c r="G572" s="336"/>
      <c r="H572" s="336"/>
      <c r="I572" s="338"/>
    </row>
    <row r="573" spans="2:25" ht="16.5" customHeight="1" thickBot="1">
      <c r="B573" s="1213" t="s">
        <v>228</v>
      </c>
      <c r="C573" s="1214"/>
      <c r="D573" s="1214"/>
      <c r="E573" s="1214"/>
      <c r="F573" s="1214"/>
      <c r="G573" s="1214"/>
      <c r="H573" s="1214"/>
      <c r="I573" s="1214"/>
      <c r="J573" s="1214"/>
      <c r="K573" s="1214"/>
      <c r="L573" s="1214"/>
      <c r="M573" s="1214"/>
      <c r="N573" s="1214"/>
      <c r="O573" s="1214"/>
      <c r="P573" s="1214"/>
      <c r="Q573" s="1214"/>
      <c r="R573" s="1214"/>
      <c r="S573" s="1214"/>
      <c r="T573" s="1214"/>
      <c r="U573" s="1215"/>
      <c r="V573" s="293"/>
      <c r="W573" s="293"/>
      <c r="X573" s="293"/>
      <c r="Y573" s="293"/>
    </row>
    <row r="574" spans="2:25" ht="16.5" customHeight="1" thickBot="1">
      <c r="B574" s="388"/>
      <c r="C574" s="388"/>
      <c r="D574" s="388"/>
      <c r="E574" s="388"/>
      <c r="F574" s="388"/>
      <c r="G574" s="388"/>
      <c r="H574" s="388"/>
      <c r="I574" s="375"/>
      <c r="J574" s="375"/>
      <c r="K574" s="375"/>
      <c r="L574" s="375"/>
      <c r="M574" s="375"/>
      <c r="N574" s="375"/>
      <c r="O574" s="375"/>
      <c r="P574" s="375"/>
      <c r="Q574" s="375"/>
      <c r="R574" s="375"/>
      <c r="S574" s="375"/>
      <c r="T574" s="375"/>
      <c r="U574" s="375"/>
      <c r="V574" s="375"/>
      <c r="W574" s="375"/>
      <c r="X574" s="375"/>
      <c r="Y574" s="375"/>
    </row>
    <row r="575" spans="2:25" ht="16.5" customHeight="1" thickBot="1">
      <c r="B575" s="347"/>
      <c r="C575" s="295"/>
      <c r="D575" s="296"/>
      <c r="E575" s="1194" t="s">
        <v>3</v>
      </c>
      <c r="F575" s="1195"/>
      <c r="G575" s="1195"/>
      <c r="H575" s="1196"/>
      <c r="I575" s="620"/>
      <c r="J575" s="1210" t="s">
        <v>14</v>
      </c>
      <c r="K575" s="1211"/>
      <c r="L575" s="1211"/>
      <c r="M575" s="1211"/>
      <c r="N575" s="1211"/>
      <c r="O575" s="1211"/>
      <c r="P575" s="1211"/>
      <c r="Q575" s="1211"/>
      <c r="R575" s="1211"/>
      <c r="S575" s="1211"/>
      <c r="T575" s="1211"/>
      <c r="U575" s="1193"/>
      <c r="V575" s="375"/>
      <c r="W575" s="375"/>
      <c r="X575" s="375"/>
      <c r="Y575" s="375"/>
    </row>
    <row r="576" spans="2:27" ht="16.5" customHeight="1" thickBot="1">
      <c r="B576" s="293"/>
      <c r="C576" s="298" t="s">
        <v>4</v>
      </c>
      <c r="D576" s="299"/>
      <c r="E576" s="348" t="s">
        <v>5</v>
      </c>
      <c r="F576" s="301" t="s">
        <v>6</v>
      </c>
      <c r="G576" s="301" t="s">
        <v>7</v>
      </c>
      <c r="H576" s="349" t="s">
        <v>8</v>
      </c>
      <c r="I576" s="303" t="s">
        <v>125</v>
      </c>
      <c r="J576" s="304" t="s">
        <v>126</v>
      </c>
      <c r="K576" s="305" t="s">
        <v>128</v>
      </c>
      <c r="L576" s="305" t="s">
        <v>129</v>
      </c>
      <c r="M576" s="305" t="s">
        <v>130</v>
      </c>
      <c r="N576" s="305" t="s">
        <v>137</v>
      </c>
      <c r="O576" s="305" t="s">
        <v>138</v>
      </c>
      <c r="P576" s="305">
        <v>53</v>
      </c>
      <c r="Q576" s="305">
        <v>63</v>
      </c>
      <c r="R576" s="305">
        <v>67</v>
      </c>
      <c r="S576" s="305">
        <v>70</v>
      </c>
      <c r="T576" s="305">
        <v>79</v>
      </c>
      <c r="U576" s="782" t="s">
        <v>16</v>
      </c>
      <c r="V576" s="289"/>
      <c r="W576" s="291"/>
      <c r="X576" s="289"/>
      <c r="Y576" s="289"/>
      <c r="AA576" s="289"/>
    </row>
    <row r="577" spans="3:27" ht="16.5" customHeight="1">
      <c r="C577" s="723" t="s">
        <v>191</v>
      </c>
      <c r="D577" s="592" t="s">
        <v>227</v>
      </c>
      <c r="E577" s="372"/>
      <c r="F577" s="373"/>
      <c r="G577" s="373">
        <v>2</v>
      </c>
      <c r="H577" s="374"/>
      <c r="I577" s="333"/>
      <c r="J577" s="1178"/>
      <c r="K577" s="684"/>
      <c r="L577" s="684"/>
      <c r="M577" s="684"/>
      <c r="N577" s="684"/>
      <c r="O577" s="684">
        <v>2</v>
      </c>
      <c r="P577" s="684"/>
      <c r="Q577" s="684"/>
      <c r="R577" s="684"/>
      <c r="S577" s="684"/>
      <c r="T577" s="684"/>
      <c r="U577" s="685">
        <f>SUM(O577:T577)</f>
        <v>2</v>
      </c>
      <c r="V577" s="289"/>
      <c r="W577" s="291"/>
      <c r="X577" s="289"/>
      <c r="Y577" s="289"/>
      <c r="AA577" s="289"/>
    </row>
    <row r="578" spans="3:27" ht="16.5" customHeight="1" hidden="1" thickBot="1">
      <c r="C578" s="356" t="s">
        <v>270</v>
      </c>
      <c r="D578" s="357" t="s">
        <v>146</v>
      </c>
      <c r="E578" s="358"/>
      <c r="F578" s="359"/>
      <c r="G578" s="359"/>
      <c r="H578" s="360"/>
      <c r="I578" s="342"/>
      <c r="J578" s="724"/>
      <c r="K578" s="725"/>
      <c r="L578" s="725"/>
      <c r="M578" s="725"/>
      <c r="N578" s="726"/>
      <c r="O578" s="726"/>
      <c r="P578" s="726"/>
      <c r="Q578" s="363"/>
      <c r="R578" s="726"/>
      <c r="S578" s="726"/>
      <c r="T578" s="1179"/>
      <c r="U578" s="1180"/>
      <c r="V578" s="289"/>
      <c r="W578" s="291"/>
      <c r="X578" s="289"/>
      <c r="Y578" s="289"/>
      <c r="AA578" s="289"/>
    </row>
    <row r="579" spans="3:27" ht="16.5" customHeight="1" hidden="1">
      <c r="C579" s="727"/>
      <c r="D579" s="337"/>
      <c r="E579" s="671"/>
      <c r="F579" s="728"/>
      <c r="G579" s="728"/>
      <c r="H579" s="729"/>
      <c r="I579" s="338"/>
      <c r="J579" s="715"/>
      <c r="K579" s="716"/>
      <c r="L579" s="716"/>
      <c r="M579" s="716"/>
      <c r="N579" s="717"/>
      <c r="O579" s="717"/>
      <c r="P579" s="717"/>
      <c r="Q579" s="717"/>
      <c r="R579" s="717"/>
      <c r="S579" s="717"/>
      <c r="T579" s="1050"/>
      <c r="U579" s="377"/>
      <c r="V579" s="289"/>
      <c r="W579" s="291"/>
      <c r="X579" s="289"/>
      <c r="Y579" s="289"/>
      <c r="AA579" s="289"/>
    </row>
    <row r="580" spans="3:27" ht="16.5" customHeight="1" hidden="1" thickBot="1">
      <c r="C580" s="356">
        <v>0</v>
      </c>
      <c r="D580" s="357">
        <v>0</v>
      </c>
      <c r="E580" s="358">
        <v>0</v>
      </c>
      <c r="F580" s="359">
        <v>0</v>
      </c>
      <c r="G580" s="359">
        <v>0</v>
      </c>
      <c r="H580" s="360">
        <v>0</v>
      </c>
      <c r="I580" s="325"/>
      <c r="J580" s="361"/>
      <c r="K580" s="362"/>
      <c r="L580" s="362"/>
      <c r="M580" s="362"/>
      <c r="N580" s="363"/>
      <c r="O580" s="363"/>
      <c r="P580" s="363"/>
      <c r="Q580" s="363"/>
      <c r="R580" s="363"/>
      <c r="S580" s="363"/>
      <c r="T580" s="364"/>
      <c r="U580" s="1105"/>
      <c r="V580" s="289"/>
      <c r="W580" s="291"/>
      <c r="X580" s="289"/>
      <c r="Y580" s="289"/>
      <c r="AA580" s="289"/>
    </row>
    <row r="581" spans="3:27" ht="16.5" customHeight="1" hidden="1">
      <c r="C581" s="344"/>
      <c r="D581" s="336"/>
      <c r="E581" s="329"/>
      <c r="F581" s="330"/>
      <c r="G581" s="330"/>
      <c r="H581" s="331"/>
      <c r="I581" s="338"/>
      <c r="J581" s="366"/>
      <c r="K581" s="338"/>
      <c r="L581" s="338"/>
      <c r="M581" s="338"/>
      <c r="N581" s="338"/>
      <c r="O581" s="338"/>
      <c r="P581" s="338"/>
      <c r="Q581" s="734">
        <f>SUM(Q579:Q580)</f>
        <v>0</v>
      </c>
      <c r="R581" s="338"/>
      <c r="S581" s="338"/>
      <c r="T581" s="338"/>
      <c r="U581" s="1108"/>
      <c r="V581" s="289"/>
      <c r="W581" s="291"/>
      <c r="X581" s="289"/>
      <c r="Y581" s="289"/>
      <c r="AA581" s="289"/>
    </row>
    <row r="582" spans="2:27" ht="16.5" customHeight="1" thickBot="1">
      <c r="B582" s="367" t="s">
        <v>11</v>
      </c>
      <c r="C582" s="344"/>
      <c r="D582" s="336"/>
      <c r="E582" s="339">
        <f>SUM(E577:E578)</f>
        <v>0</v>
      </c>
      <c r="F582" s="340">
        <f>SUM(F577:F578)</f>
        <v>0</v>
      </c>
      <c r="G582" s="340">
        <f>SUM(G577:G578)</f>
        <v>2</v>
      </c>
      <c r="H582" s="341">
        <f>SUM(H577:H581)</f>
        <v>0</v>
      </c>
      <c r="I582" s="342"/>
      <c r="J582" s="369"/>
      <c r="K582" s="342"/>
      <c r="L582" s="342"/>
      <c r="M582" s="342"/>
      <c r="N582" s="342"/>
      <c r="O582" s="342">
        <f>SUM(O577:O581)</f>
        <v>2</v>
      </c>
      <c r="P582" s="342"/>
      <c r="Q582" s="770"/>
      <c r="R582" s="342"/>
      <c r="S582" s="342"/>
      <c r="T582" s="342"/>
      <c r="U582" s="773">
        <f>SUM(U577:U581)</f>
        <v>2</v>
      </c>
      <c r="V582" s="289"/>
      <c r="W582" s="291"/>
      <c r="X582" s="289"/>
      <c r="Y582" s="289"/>
      <c r="AA582" s="289"/>
    </row>
    <row r="583" spans="2:25" ht="16.5" customHeight="1">
      <c r="B583" s="382" t="s">
        <v>275</v>
      </c>
      <c r="C583" s="327"/>
      <c r="D583" s="328"/>
      <c r="E583" s="336"/>
      <c r="F583" s="336"/>
      <c r="G583" s="336"/>
      <c r="H583" s="336"/>
      <c r="I583" s="338"/>
      <c r="J583" s="383"/>
      <c r="K583" s="383"/>
      <c r="L583" s="383"/>
      <c r="M583" s="383"/>
      <c r="N583" s="383"/>
      <c r="O583" s="383"/>
      <c r="P583" s="383"/>
      <c r="Q583" s="383"/>
      <c r="R583" s="383"/>
      <c r="S583" s="383"/>
      <c r="T583" s="383"/>
      <c r="U583" s="383"/>
      <c r="V583" s="383"/>
      <c r="W583" s="383"/>
      <c r="X583" s="383"/>
      <c r="Y583" s="383"/>
    </row>
    <row r="584" spans="2:25" ht="16.5" customHeight="1" thickBot="1">
      <c r="B584" s="382"/>
      <c r="C584" s="327"/>
      <c r="D584" s="328"/>
      <c r="E584" s="336"/>
      <c r="F584" s="336"/>
      <c r="G584" s="336"/>
      <c r="H584" s="336"/>
      <c r="I584" s="338"/>
      <c r="J584" s="383"/>
      <c r="K584" s="383"/>
      <c r="L584" s="383"/>
      <c r="M584" s="383"/>
      <c r="N584" s="383"/>
      <c r="O584" s="383"/>
      <c r="P584" s="383"/>
      <c r="Q584" s="383"/>
      <c r="R584" s="383"/>
      <c r="S584" s="1167">
        <v>35</v>
      </c>
      <c r="T584" s="1167">
        <v>2</v>
      </c>
      <c r="U584" s="383"/>
      <c r="V584" s="383"/>
      <c r="W584" s="383"/>
      <c r="X584" s="383"/>
      <c r="Y584" s="383"/>
    </row>
    <row r="585" spans="2:25" ht="16.5" customHeight="1" thickBot="1">
      <c r="B585" s="370"/>
      <c r="C585" s="938"/>
      <c r="D585" s="982"/>
      <c r="E585" s="1230" t="s">
        <v>3</v>
      </c>
      <c r="F585" s="1206"/>
      <c r="G585" s="1206"/>
      <c r="H585" s="1207"/>
      <c r="I585" s="297"/>
      <c r="J585" s="1216" t="s">
        <v>14</v>
      </c>
      <c r="K585" s="1217"/>
      <c r="L585" s="1217"/>
      <c r="M585" s="1217"/>
      <c r="N585" s="1217"/>
      <c r="O585" s="1217"/>
      <c r="P585" s="1217"/>
      <c r="Q585" s="1217"/>
      <c r="R585" s="1217"/>
      <c r="S585" s="1217"/>
      <c r="T585" s="1217"/>
      <c r="U585" s="1218"/>
      <c r="V585" s="1124"/>
      <c r="W585" s="383"/>
      <c r="X585" s="383"/>
      <c r="Y585" s="383"/>
    </row>
    <row r="586" spans="2:27" ht="16.5" customHeight="1" thickBot="1">
      <c r="B586" s="382"/>
      <c r="C586" s="969" t="s">
        <v>4</v>
      </c>
      <c r="D586" s="1028"/>
      <c r="E586" s="1030" t="s">
        <v>5</v>
      </c>
      <c r="F586" s="1031" t="s">
        <v>6</v>
      </c>
      <c r="G586" s="1031" t="s">
        <v>7</v>
      </c>
      <c r="H586" s="1032" t="s">
        <v>8</v>
      </c>
      <c r="I586" s="303" t="s">
        <v>125</v>
      </c>
      <c r="J586" s="975" t="s">
        <v>126</v>
      </c>
      <c r="K586" s="976" t="s">
        <v>128</v>
      </c>
      <c r="L586" s="976" t="s">
        <v>129</v>
      </c>
      <c r="M586" s="976" t="s">
        <v>130</v>
      </c>
      <c r="N586" s="976" t="s">
        <v>137</v>
      </c>
      <c r="O586" s="976" t="s">
        <v>138</v>
      </c>
      <c r="P586" s="976" t="s">
        <v>140</v>
      </c>
      <c r="Q586" s="976" t="s">
        <v>141</v>
      </c>
      <c r="R586" s="976" t="s">
        <v>142</v>
      </c>
      <c r="S586" s="976" t="s">
        <v>143</v>
      </c>
      <c r="T586" s="976" t="s">
        <v>144</v>
      </c>
      <c r="U586" s="995" t="s">
        <v>16</v>
      </c>
      <c r="V586" s="289"/>
      <c r="W586" s="291"/>
      <c r="X586" s="289"/>
      <c r="Y586" s="289"/>
      <c r="AA586" s="289"/>
    </row>
    <row r="587" spans="2:27" ht="16.5" customHeight="1" thickBot="1">
      <c r="B587" s="675"/>
      <c r="C587" s="1016">
        <v>720</v>
      </c>
      <c r="D587" s="966"/>
      <c r="E587" s="1018">
        <v>32</v>
      </c>
      <c r="F587" s="1019">
        <v>21</v>
      </c>
      <c r="G587" s="1019">
        <v>32</v>
      </c>
      <c r="H587" s="1020">
        <v>0</v>
      </c>
      <c r="I587" s="333"/>
      <c r="J587" s="1143"/>
      <c r="K587" s="1143"/>
      <c r="L587" s="1143"/>
      <c r="M587" s="1143"/>
      <c r="N587" s="1143"/>
      <c r="O587" s="1143"/>
      <c r="P587" s="1143"/>
      <c r="Q587" s="1143"/>
      <c r="R587" s="1143"/>
      <c r="S587" s="1143">
        <v>31</v>
      </c>
      <c r="T587" s="1143">
        <v>1</v>
      </c>
      <c r="U587" s="1051">
        <f>SUM(S587:T587)</f>
        <v>32</v>
      </c>
      <c r="V587" s="289"/>
      <c r="W587" s="291"/>
      <c r="X587" s="289"/>
      <c r="Y587" s="289"/>
      <c r="AA587" s="289"/>
    </row>
    <row r="588" spans="2:27" ht="16.5" customHeight="1">
      <c r="B588" s="385" t="s">
        <v>9</v>
      </c>
      <c r="C588" s="327"/>
      <c r="D588" s="328"/>
      <c r="E588" s="947">
        <f>SUM(E587)</f>
        <v>32</v>
      </c>
      <c r="F588" s="948">
        <f>SUM(F587)</f>
        <v>21</v>
      </c>
      <c r="G588" s="948">
        <f>SUM(G587)</f>
        <v>32</v>
      </c>
      <c r="H588" s="964">
        <f>SUM(H587)</f>
        <v>0</v>
      </c>
      <c r="I588" s="338"/>
      <c r="J588" s="312"/>
      <c r="K588" s="312"/>
      <c r="L588" s="312"/>
      <c r="M588" s="312"/>
      <c r="N588" s="312"/>
      <c r="O588" s="312"/>
      <c r="P588" s="312"/>
      <c r="Q588" s="312"/>
      <c r="R588" s="312"/>
      <c r="S588" s="312">
        <f>SUM(S587)</f>
        <v>31</v>
      </c>
      <c r="T588" s="312">
        <f>SUM(T587)</f>
        <v>1</v>
      </c>
      <c r="U588" s="1142">
        <f>SUM(S588:T588)</f>
        <v>32</v>
      </c>
      <c r="V588" s="289"/>
      <c r="W588" s="291"/>
      <c r="X588" s="289"/>
      <c r="Y588" s="289"/>
      <c r="AA588" s="289"/>
    </row>
    <row r="589" spans="2:27" ht="16.5" customHeight="1">
      <c r="B589" s="378" t="s">
        <v>10</v>
      </c>
      <c r="C589" s="379"/>
      <c r="D589" s="328"/>
      <c r="E589" s="951">
        <f>+E590-E588</f>
        <v>6.399999999999999</v>
      </c>
      <c r="F589" s="336">
        <f>+F590-F588</f>
        <v>17.4</v>
      </c>
      <c r="G589" s="336">
        <f>+G590-G588</f>
        <v>6.399999999999999</v>
      </c>
      <c r="H589" s="965"/>
      <c r="I589" s="338"/>
      <c r="J589" s="380"/>
      <c r="K589" s="380"/>
      <c r="L589" s="380"/>
      <c r="M589" s="380"/>
      <c r="N589" s="380"/>
      <c r="O589" s="380"/>
      <c r="P589" s="380"/>
      <c r="Q589" s="380"/>
      <c r="R589" s="380"/>
      <c r="S589" s="657">
        <v>4</v>
      </c>
      <c r="T589" s="657">
        <v>1</v>
      </c>
      <c r="U589" s="1015">
        <f>SUM(S589:T589)</f>
        <v>5</v>
      </c>
      <c r="V589" s="289"/>
      <c r="W589" s="291"/>
      <c r="X589" s="289"/>
      <c r="Y589" s="289"/>
      <c r="AA589" s="289"/>
    </row>
    <row r="590" spans="2:27" ht="16.5" customHeight="1" thickBot="1">
      <c r="B590" s="378" t="s">
        <v>11</v>
      </c>
      <c r="C590" s="379"/>
      <c r="D590" s="328"/>
      <c r="E590" s="952">
        <f>MAX(E588:G588)*0.2+MAX(E588:H588)</f>
        <v>38.4</v>
      </c>
      <c r="F590" s="953">
        <f>MAX(E588:G588)*0.2+MAX(E588:H588)</f>
        <v>38.4</v>
      </c>
      <c r="G590" s="953">
        <f>MAX(E588:G588)*0.2+MAX(E588:H588)</f>
        <v>38.4</v>
      </c>
      <c r="H590" s="966"/>
      <c r="I590" s="342"/>
      <c r="J590" s="946"/>
      <c r="K590" s="946"/>
      <c r="L590" s="946"/>
      <c r="M590" s="946"/>
      <c r="N590" s="987"/>
      <c r="O590" s="987"/>
      <c r="P590" s="987"/>
      <c r="Q590" s="987"/>
      <c r="R590" s="987"/>
      <c r="S590" s="1033">
        <f>SUM(S588:S589)</f>
        <v>35</v>
      </c>
      <c r="T590" s="1033">
        <f>SUM(T588:T589)</f>
        <v>2</v>
      </c>
      <c r="U590" s="980">
        <f>SUM(U588:U589)</f>
        <v>37</v>
      </c>
      <c r="V590" s="289"/>
      <c r="W590" s="291"/>
      <c r="X590" s="289"/>
      <c r="Y590" s="289"/>
      <c r="AA590" s="289"/>
    </row>
    <row r="591" spans="2:27" ht="16.5" customHeight="1">
      <c r="B591" s="370"/>
      <c r="C591" s="327"/>
      <c r="D591" s="328"/>
      <c r="E591" s="336"/>
      <c r="F591" s="336"/>
      <c r="G591" s="336"/>
      <c r="H591" s="336"/>
      <c r="I591" s="338"/>
      <c r="J591" s="383"/>
      <c r="K591" s="383"/>
      <c r="L591" s="383"/>
      <c r="M591" s="383"/>
      <c r="N591" s="383"/>
      <c r="O591" s="383"/>
      <c r="P591" s="383"/>
      <c r="Q591" s="383"/>
      <c r="R591" s="383"/>
      <c r="S591" s="768">
        <f>S589/S588</f>
        <v>0.12903225806451613</v>
      </c>
      <c r="T591" s="768">
        <v>0.01</v>
      </c>
      <c r="U591" s="345">
        <f>U589/U588</f>
        <v>0.15625</v>
      </c>
      <c r="V591" s="383"/>
      <c r="W591" s="383"/>
      <c r="X591" s="383"/>
      <c r="Y591" s="384"/>
      <c r="AA591" s="289"/>
    </row>
    <row r="592" spans="2:25" ht="16.5" customHeight="1">
      <c r="B592" s="370"/>
      <c r="C592" s="370"/>
      <c r="D592" s="370"/>
      <c r="E592" s="370"/>
      <c r="F592" s="328"/>
      <c r="G592" s="370"/>
      <c r="H592" s="370"/>
      <c r="I592" s="718"/>
      <c r="J592" s="376"/>
      <c r="K592" s="376"/>
      <c r="L592" s="376"/>
      <c r="M592" s="718"/>
      <c r="N592" s="718"/>
      <c r="O592" s="718"/>
      <c r="P592" s="718"/>
      <c r="Q592" s="718"/>
      <c r="R592" s="718"/>
      <c r="S592" s="718"/>
      <c r="T592" s="718"/>
      <c r="U592" s="718"/>
      <c r="V592" s="718"/>
      <c r="W592" s="718"/>
      <c r="X592" s="718"/>
      <c r="Y592" s="718"/>
    </row>
    <row r="593" spans="2:25" ht="16.5" customHeight="1">
      <c r="B593" s="385"/>
      <c r="C593" s="327"/>
      <c r="D593" s="328"/>
      <c r="E593" s="336"/>
      <c r="F593" s="336"/>
      <c r="G593" s="336"/>
      <c r="H593" s="336"/>
      <c r="I593" s="338"/>
      <c r="J593" s="376"/>
      <c r="K593" s="376"/>
      <c r="L593" s="376"/>
      <c r="M593" s="376"/>
      <c r="N593" s="376"/>
      <c r="O593" s="376"/>
      <c r="P593" s="376"/>
      <c r="Q593" s="376"/>
      <c r="R593" s="376"/>
      <c r="S593" s="376"/>
      <c r="T593" s="376"/>
      <c r="U593" s="376"/>
      <c r="V593" s="376"/>
      <c r="W593" s="376"/>
      <c r="X593" s="376"/>
      <c r="Y593" s="346"/>
    </row>
    <row r="594" spans="2:25" ht="16.5" customHeight="1" thickBot="1">
      <c r="B594" s="385" t="s">
        <v>276</v>
      </c>
      <c r="C594" s="327"/>
      <c r="D594" s="328"/>
      <c r="E594" s="336"/>
      <c r="F594" s="336"/>
      <c r="G594" s="336"/>
      <c r="H594" s="336"/>
      <c r="I594" s="338"/>
      <c r="J594" s="603">
        <v>9</v>
      </c>
      <c r="K594" s="603">
        <v>17</v>
      </c>
      <c r="L594" s="603">
        <v>11</v>
      </c>
      <c r="M594" s="603"/>
      <c r="N594" s="603">
        <v>1</v>
      </c>
      <c r="O594" s="603">
        <v>2</v>
      </c>
      <c r="P594" s="603">
        <v>35</v>
      </c>
      <c r="Q594" s="603">
        <v>168</v>
      </c>
      <c r="R594" s="603">
        <v>1</v>
      </c>
      <c r="S594" s="603">
        <v>35</v>
      </c>
      <c r="T594" s="603">
        <v>2</v>
      </c>
      <c r="U594" s="603">
        <v>281</v>
      </c>
      <c r="V594" s="383"/>
      <c r="W594" s="383"/>
      <c r="X594" s="383"/>
      <c r="Y594" s="345"/>
    </row>
    <row r="595" spans="2:21" ht="16.5" customHeight="1" thickBot="1">
      <c r="B595" s="370"/>
      <c r="C595" s="1213" t="s">
        <v>3</v>
      </c>
      <c r="D595" s="1214"/>
      <c r="E595" s="1214"/>
      <c r="F595" s="1214"/>
      <c r="G595" s="1214"/>
      <c r="H595" s="1215"/>
      <c r="I595" s="297"/>
      <c r="J595" s="1210" t="s">
        <v>14</v>
      </c>
      <c r="K595" s="1211"/>
      <c r="L595" s="1211"/>
      <c r="M595" s="1211"/>
      <c r="N595" s="1211"/>
      <c r="O595" s="1211"/>
      <c r="P595" s="1211"/>
      <c r="Q595" s="1211"/>
      <c r="R595" s="1211"/>
      <c r="S595" s="1211"/>
      <c r="T595" s="1211"/>
      <c r="U595" s="1193"/>
    </row>
    <row r="596" spans="2:27" ht="16.5" customHeight="1" thickBot="1">
      <c r="B596" s="382"/>
      <c r="C596" s="378"/>
      <c r="D596" s="711"/>
      <c r="E596" s="730" t="s">
        <v>5</v>
      </c>
      <c r="F596" s="388" t="s">
        <v>13</v>
      </c>
      <c r="G596" s="388" t="s">
        <v>7</v>
      </c>
      <c r="H596" s="731" t="s">
        <v>8</v>
      </c>
      <c r="I596" s="303" t="s">
        <v>125</v>
      </c>
      <c r="J596" s="304" t="s">
        <v>126</v>
      </c>
      <c r="K596" s="305" t="s">
        <v>128</v>
      </c>
      <c r="L596" s="305" t="s">
        <v>129</v>
      </c>
      <c r="M596" s="305" t="s">
        <v>130</v>
      </c>
      <c r="N596" s="305" t="s">
        <v>137</v>
      </c>
      <c r="O596" s="305" t="s">
        <v>138</v>
      </c>
      <c r="P596" s="305" t="s">
        <v>140</v>
      </c>
      <c r="Q596" s="305" t="s">
        <v>141</v>
      </c>
      <c r="R596" s="305" t="s">
        <v>142</v>
      </c>
      <c r="S596" s="305" t="s">
        <v>143</v>
      </c>
      <c r="T596" s="305" t="s">
        <v>144</v>
      </c>
      <c r="U596" s="782" t="s">
        <v>16</v>
      </c>
      <c r="V596" s="289"/>
      <c r="W596" s="291"/>
      <c r="X596" s="289"/>
      <c r="Y596" s="289"/>
      <c r="AA596" s="289"/>
    </row>
    <row r="597" spans="2:27" ht="16.5" customHeight="1">
      <c r="B597" s="385" t="s">
        <v>9</v>
      </c>
      <c r="C597" s="370"/>
      <c r="D597" s="328"/>
      <c r="E597" s="329">
        <f>E566+E588</f>
        <v>233</v>
      </c>
      <c r="F597" s="330">
        <f>F566+F588</f>
        <v>127</v>
      </c>
      <c r="G597" s="330">
        <f>G566+G588</f>
        <v>236</v>
      </c>
      <c r="H597" s="331">
        <f>H566+H588</f>
        <v>15</v>
      </c>
      <c r="I597" s="333"/>
      <c r="J597" s="333">
        <f aca="true" t="shared" si="35" ref="J597:R597">J566+J587</f>
        <v>9</v>
      </c>
      <c r="K597" s="333">
        <f t="shared" si="35"/>
        <v>17</v>
      </c>
      <c r="L597" s="333">
        <f t="shared" si="35"/>
        <v>7</v>
      </c>
      <c r="M597" s="333">
        <f t="shared" si="35"/>
        <v>0</v>
      </c>
      <c r="N597" s="333">
        <f t="shared" si="35"/>
        <v>0</v>
      </c>
      <c r="O597" s="333">
        <f t="shared" si="35"/>
        <v>2</v>
      </c>
      <c r="P597" s="333">
        <f t="shared" si="35"/>
        <v>29</v>
      </c>
      <c r="Q597" s="333">
        <f t="shared" si="35"/>
        <v>140</v>
      </c>
      <c r="R597" s="333">
        <f t="shared" si="35"/>
        <v>0</v>
      </c>
      <c r="S597" s="333">
        <f>T566+S587</f>
        <v>31</v>
      </c>
      <c r="T597" s="333">
        <f>T566+T588</f>
        <v>1</v>
      </c>
      <c r="U597" s="334">
        <f>SUM(J597:T597)</f>
        <v>236</v>
      </c>
      <c r="V597" s="289"/>
      <c r="W597" s="291"/>
      <c r="X597" s="289"/>
      <c r="Y597" s="289"/>
      <c r="AA597" s="289"/>
    </row>
    <row r="598" spans="2:27" ht="16.5" customHeight="1">
      <c r="B598" s="378" t="s">
        <v>10</v>
      </c>
      <c r="C598" s="379"/>
      <c r="D598" s="328"/>
      <c r="E598" s="335">
        <f aca="true" t="shared" si="36" ref="E598:G599">E567+E589</f>
        <v>50.20000000000001</v>
      </c>
      <c r="F598" s="336">
        <f t="shared" si="36"/>
        <v>156.20000000000002</v>
      </c>
      <c r="G598" s="336">
        <f t="shared" si="36"/>
        <v>47.20000000000001</v>
      </c>
      <c r="H598" s="337"/>
      <c r="I598" s="315"/>
      <c r="J598" s="315"/>
      <c r="K598" s="315"/>
      <c r="L598" s="315">
        <f>L567</f>
        <v>4</v>
      </c>
      <c r="M598" s="315"/>
      <c r="N598" s="315">
        <f>N567</f>
        <v>1</v>
      </c>
      <c r="O598" s="315">
        <f>O567</f>
        <v>0</v>
      </c>
      <c r="P598" s="315">
        <f>ROUNDUP(P597*0.2,0)</f>
        <v>6</v>
      </c>
      <c r="Q598" s="315">
        <f>ROUNDUP(Q597*0.2,0)</f>
        <v>28</v>
      </c>
      <c r="R598" s="315">
        <f>R567</f>
        <v>1</v>
      </c>
      <c r="S598" s="315">
        <v>4</v>
      </c>
      <c r="T598" s="315">
        <f>ROUNDUP(T597*0.2,0)</f>
        <v>1</v>
      </c>
      <c r="U598" s="658">
        <f>SUM(J598:T598)</f>
        <v>45</v>
      </c>
      <c r="V598" s="289"/>
      <c r="W598" s="291"/>
      <c r="X598" s="289"/>
      <c r="Y598" s="289"/>
      <c r="AA598" s="289"/>
    </row>
    <row r="599" spans="2:27" ht="16.5" customHeight="1" thickBot="1">
      <c r="B599" s="378" t="s">
        <v>11</v>
      </c>
      <c r="C599" s="379"/>
      <c r="D599" s="328"/>
      <c r="E599" s="339">
        <f t="shared" si="36"/>
        <v>283.2</v>
      </c>
      <c r="F599" s="340">
        <f t="shared" si="36"/>
        <v>283.2</v>
      </c>
      <c r="G599" s="340">
        <f t="shared" si="36"/>
        <v>283.2</v>
      </c>
      <c r="H599" s="341"/>
      <c r="I599" s="342"/>
      <c r="J599" s="325">
        <f>SUM(J597:J598)</f>
        <v>9</v>
      </c>
      <c r="K599" s="325">
        <f aca="true" t="shared" si="37" ref="K599:T599">SUM(K597:K598)</f>
        <v>17</v>
      </c>
      <c r="L599" s="325">
        <f t="shared" si="37"/>
        <v>11</v>
      </c>
      <c r="M599" s="325">
        <f t="shared" si="37"/>
        <v>0</v>
      </c>
      <c r="N599" s="325">
        <f t="shared" si="37"/>
        <v>1</v>
      </c>
      <c r="O599" s="325">
        <f t="shared" si="37"/>
        <v>2</v>
      </c>
      <c r="P599" s="325">
        <f t="shared" si="37"/>
        <v>35</v>
      </c>
      <c r="Q599" s="325">
        <f t="shared" si="37"/>
        <v>168</v>
      </c>
      <c r="R599" s="325">
        <f t="shared" si="37"/>
        <v>1</v>
      </c>
      <c r="S599" s="325">
        <f t="shared" si="37"/>
        <v>35</v>
      </c>
      <c r="T599" s="325">
        <f t="shared" si="37"/>
        <v>2</v>
      </c>
      <c r="U599" s="326">
        <f>SUM(J599:T599)</f>
        <v>281</v>
      </c>
      <c r="V599" s="289"/>
      <c r="W599" s="291"/>
      <c r="X599" s="289"/>
      <c r="Y599" s="289"/>
      <c r="AA599" s="289"/>
    </row>
    <row r="600" spans="1:27" ht="16.5" customHeight="1">
      <c r="A600" s="347"/>
      <c r="B600" s="382"/>
      <c r="C600" s="678"/>
      <c r="D600" s="679"/>
      <c r="E600" s="599"/>
      <c r="F600" s="599"/>
      <c r="G600" s="721"/>
      <c r="H600" s="721"/>
      <c r="I600" s="386"/>
      <c r="J600" s="345">
        <f>J598/J597</f>
        <v>0</v>
      </c>
      <c r="K600" s="345">
        <f aca="true" t="shared" si="38" ref="K600:S600">K598/K597</f>
        <v>0</v>
      </c>
      <c r="L600" s="345">
        <f t="shared" si="38"/>
        <v>0.5714285714285714</v>
      </c>
      <c r="M600" s="345"/>
      <c r="N600" s="1171">
        <v>1</v>
      </c>
      <c r="O600" s="345">
        <f t="shared" si="38"/>
        <v>0</v>
      </c>
      <c r="P600" s="345">
        <f t="shared" si="38"/>
        <v>0.20689655172413793</v>
      </c>
      <c r="Q600" s="345">
        <f t="shared" si="38"/>
        <v>0.2</v>
      </c>
      <c r="R600" s="1171">
        <v>1</v>
      </c>
      <c r="S600" s="345">
        <f t="shared" si="38"/>
        <v>0.12903225806451613</v>
      </c>
      <c r="T600" s="345">
        <v>0.5</v>
      </c>
      <c r="U600" s="384">
        <f>U598/U597</f>
        <v>0.1906779661016949</v>
      </c>
      <c r="V600" s="289"/>
      <c r="W600" s="291"/>
      <c r="X600" s="289"/>
      <c r="Y600" s="289"/>
      <c r="AA600" s="289"/>
    </row>
    <row r="601" spans="1:25" ht="16.5" customHeight="1">
      <c r="A601" s="347"/>
      <c r="B601" s="382"/>
      <c r="C601" s="678"/>
      <c r="D601" s="679"/>
      <c r="E601" s="599"/>
      <c r="F601" s="599"/>
      <c r="G601" s="721"/>
      <c r="H601" s="721"/>
      <c r="I601" s="386"/>
      <c r="J601" s="345"/>
      <c r="K601" s="345"/>
      <c r="L601" s="345"/>
      <c r="M601" s="345"/>
      <c r="N601" s="345"/>
      <c r="O601" s="345"/>
      <c r="P601" s="345"/>
      <c r="Q601" s="345"/>
      <c r="R601" s="345"/>
      <c r="S601" s="345"/>
      <c r="T601" s="345"/>
      <c r="U601" s="345"/>
      <c r="V601" s="345"/>
      <c r="W601" s="345"/>
      <c r="X601" s="345"/>
      <c r="Y601" s="345"/>
    </row>
    <row r="602" spans="1:2" ht="16.5" customHeight="1">
      <c r="A602" s="347"/>
      <c r="B602" s="670" t="s">
        <v>330</v>
      </c>
    </row>
    <row r="603" spans="1:2" ht="16.5" customHeight="1" hidden="1">
      <c r="A603" s="347"/>
      <c r="B603" s="670" t="s">
        <v>329</v>
      </c>
    </row>
    <row r="604" spans="1:3" ht="16.5" customHeight="1">
      <c r="A604" s="347"/>
      <c r="B604" s="732" t="s">
        <v>416</v>
      </c>
      <c r="C604" s="347"/>
    </row>
    <row r="605" spans="1:3" ht="16.5" customHeight="1">
      <c r="A605" s="347"/>
      <c r="B605" s="732" t="s">
        <v>254</v>
      </c>
      <c r="C605" s="344"/>
    </row>
    <row r="606" spans="1:25" ht="16.5" customHeight="1">
      <c r="A606" s="370"/>
      <c r="B606" s="387" t="s">
        <v>0</v>
      </c>
      <c r="C606" s="367"/>
      <c r="D606" s="599"/>
      <c r="E606" s="599"/>
      <c r="F606" s="599"/>
      <c r="G606" s="599"/>
      <c r="H606" s="599"/>
      <c r="I606" s="600"/>
      <c r="J606" s="600"/>
      <c r="K606" s="600"/>
      <c r="L606" s="600"/>
      <c r="M606" s="600"/>
      <c r="N606" s="600"/>
      <c r="O606" s="600"/>
      <c r="P606" s="600"/>
      <c r="Q606" s="600"/>
      <c r="R606" s="600"/>
      <c r="S606" s="600"/>
      <c r="T606" s="600"/>
      <c r="U606" s="600"/>
      <c r="V606" s="600"/>
      <c r="W606" s="600"/>
      <c r="X606" s="600"/>
      <c r="Y606" s="600"/>
    </row>
    <row r="607" spans="1:25" ht="16.5" customHeight="1">
      <c r="A607" s="370"/>
      <c r="B607" s="387" t="s">
        <v>1</v>
      </c>
      <c r="C607" s="367"/>
      <c r="D607" s="599"/>
      <c r="E607" s="599"/>
      <c r="F607" s="599"/>
      <c r="G607" s="599"/>
      <c r="H607" s="599"/>
      <c r="I607" s="600"/>
      <c r="J607" s="600"/>
      <c r="K607" s="600"/>
      <c r="L607" s="600"/>
      <c r="M607" s="600"/>
      <c r="N607" s="600"/>
      <c r="O607" s="600"/>
      <c r="P607" s="600"/>
      <c r="Q607" s="600"/>
      <c r="R607" s="600"/>
      <c r="S607" s="600"/>
      <c r="T607" s="600"/>
      <c r="U607" s="600"/>
      <c r="V607" s="600"/>
      <c r="W607" s="600"/>
      <c r="X607" s="600"/>
      <c r="Y607" s="600"/>
    </row>
    <row r="608" ht="16.5" customHeight="1">
      <c r="A608" s="675"/>
    </row>
    <row r="609" spans="2:25" ht="16.5" customHeight="1">
      <c r="B609" s="293" t="s">
        <v>223</v>
      </c>
      <c r="N609" s="631"/>
      <c r="O609" s="631"/>
      <c r="P609" s="631"/>
      <c r="Q609" s="631"/>
      <c r="R609" s="631"/>
      <c r="S609" s="631"/>
      <c r="T609" s="631"/>
      <c r="U609" s="631"/>
      <c r="V609" s="631"/>
      <c r="W609" s="631"/>
      <c r="X609" s="631"/>
      <c r="Y609" s="631"/>
    </row>
    <row r="611" spans="2:26" ht="16.5" customHeight="1" thickBot="1">
      <c r="B611" s="293" t="s">
        <v>244</v>
      </c>
      <c r="J611" s="603">
        <v>32</v>
      </c>
      <c r="K611" s="603"/>
      <c r="L611" s="603">
        <v>6</v>
      </c>
      <c r="M611" s="603">
        <v>1</v>
      </c>
      <c r="N611" s="603">
        <v>97</v>
      </c>
      <c r="O611" s="603"/>
      <c r="P611" s="603"/>
      <c r="Q611" s="603"/>
      <c r="R611" s="603">
        <v>33</v>
      </c>
      <c r="S611" s="603">
        <v>39</v>
      </c>
      <c r="T611" s="603"/>
      <c r="U611" s="603">
        <f>SUM(J611:T611)</f>
        <v>208</v>
      </c>
      <c r="Z611" s="769">
        <f>SUM(I611:Y611)</f>
        <v>416</v>
      </c>
    </row>
    <row r="612" spans="3:21" ht="16.5" customHeight="1" thickBot="1">
      <c r="C612" s="295"/>
      <c r="D612" s="296"/>
      <c r="E612" s="1194" t="s">
        <v>3</v>
      </c>
      <c r="F612" s="1195"/>
      <c r="G612" s="1195"/>
      <c r="H612" s="1196"/>
      <c r="I612" s="297"/>
      <c r="J612" s="1210" t="s">
        <v>14</v>
      </c>
      <c r="K612" s="1211"/>
      <c r="L612" s="1211"/>
      <c r="M612" s="1211"/>
      <c r="N612" s="1211"/>
      <c r="O612" s="1211"/>
      <c r="P612" s="1211"/>
      <c r="Q612" s="1211"/>
      <c r="R612" s="1211"/>
      <c r="S612" s="1211"/>
      <c r="T612" s="1211"/>
      <c r="U612" s="1193"/>
    </row>
    <row r="613" spans="2:27" ht="16.5" customHeight="1" thickBot="1">
      <c r="B613" s="293"/>
      <c r="C613" s="298" t="s">
        <v>4</v>
      </c>
      <c r="D613" s="299"/>
      <c r="E613" s="300" t="s">
        <v>5</v>
      </c>
      <c r="F613" s="301" t="s">
        <v>6</v>
      </c>
      <c r="G613" s="301" t="s">
        <v>7</v>
      </c>
      <c r="H613" s="302" t="s">
        <v>8</v>
      </c>
      <c r="I613" s="303" t="s">
        <v>125</v>
      </c>
      <c r="J613" s="304" t="s">
        <v>126</v>
      </c>
      <c r="K613" s="305"/>
      <c r="L613" s="305" t="s">
        <v>129</v>
      </c>
      <c r="M613" s="305">
        <v>23</v>
      </c>
      <c r="N613" s="305" t="s">
        <v>137</v>
      </c>
      <c r="O613" s="305"/>
      <c r="P613" s="305"/>
      <c r="Q613" s="305">
        <v>70</v>
      </c>
      <c r="R613" s="305" t="s">
        <v>144</v>
      </c>
      <c r="S613" s="305" t="s">
        <v>150</v>
      </c>
      <c r="T613" s="305"/>
      <c r="U613" s="782" t="s">
        <v>16</v>
      </c>
      <c r="V613" s="289"/>
      <c r="W613" s="291"/>
      <c r="X613" s="289"/>
      <c r="Y613" s="289"/>
      <c r="AA613" s="289"/>
    </row>
    <row r="614" spans="3:27" ht="16.5" customHeight="1">
      <c r="C614" s="306" t="s">
        <v>260</v>
      </c>
      <c r="D614" s="374"/>
      <c r="E614" s="372">
        <v>19</v>
      </c>
      <c r="F614" s="309">
        <v>8</v>
      </c>
      <c r="G614" s="309">
        <v>13</v>
      </c>
      <c r="H614" s="374">
        <v>0</v>
      </c>
      <c r="I614" s="311"/>
      <c r="J614" s="312">
        <v>8</v>
      </c>
      <c r="K614" s="312"/>
      <c r="L614" s="312"/>
      <c r="M614" s="312"/>
      <c r="N614" s="312">
        <v>8</v>
      </c>
      <c r="O614" s="312"/>
      <c r="P614" s="312"/>
      <c r="Q614" s="312"/>
      <c r="R614" s="312">
        <v>3</v>
      </c>
      <c r="S614" s="312"/>
      <c r="T614" s="312"/>
      <c r="U614" s="313">
        <f aca="true" t="shared" si="39" ref="U614:U637">SUM(J614:S614)</f>
        <v>19</v>
      </c>
      <c r="V614" s="289"/>
      <c r="W614" s="336"/>
      <c r="X614" s="347"/>
      <c r="Y614" s="289"/>
      <c r="AA614" s="289"/>
    </row>
    <row r="615" spans="3:27" ht="16.5" customHeight="1">
      <c r="C615" s="314" t="s">
        <v>178</v>
      </c>
      <c r="D615" s="690"/>
      <c r="E615" s="353">
        <v>17</v>
      </c>
      <c r="F615" s="309">
        <v>10</v>
      </c>
      <c r="G615" s="309">
        <v>22</v>
      </c>
      <c r="H615" s="354">
        <v>2</v>
      </c>
      <c r="I615" s="315"/>
      <c r="J615" s="315">
        <v>8</v>
      </c>
      <c r="K615" s="315"/>
      <c r="L615" s="315"/>
      <c r="M615" s="315"/>
      <c r="N615" s="315">
        <v>8</v>
      </c>
      <c r="O615" s="315"/>
      <c r="P615" s="315"/>
      <c r="Q615" s="315"/>
      <c r="R615" s="315">
        <v>1</v>
      </c>
      <c r="S615" s="315"/>
      <c r="T615" s="315"/>
      <c r="U615" s="316">
        <f t="shared" si="39"/>
        <v>17</v>
      </c>
      <c r="V615" s="289"/>
      <c r="W615" s="336"/>
      <c r="X615" s="347"/>
      <c r="Y615" s="289"/>
      <c r="AA615" s="289"/>
    </row>
    <row r="616" spans="3:27" ht="16.5" customHeight="1">
      <c r="C616" s="314" t="s">
        <v>261</v>
      </c>
      <c r="D616" s="690"/>
      <c r="E616" s="353">
        <v>31</v>
      </c>
      <c r="F616" s="309">
        <v>18</v>
      </c>
      <c r="G616" s="309">
        <v>33</v>
      </c>
      <c r="H616" s="354">
        <v>0</v>
      </c>
      <c r="I616" s="315"/>
      <c r="J616" s="315">
        <v>8</v>
      </c>
      <c r="K616" s="315"/>
      <c r="L616" s="315"/>
      <c r="M616" s="315"/>
      <c r="N616" s="315">
        <v>8</v>
      </c>
      <c r="O616" s="315"/>
      <c r="P616" s="315"/>
      <c r="Q616" s="315"/>
      <c r="R616" s="315">
        <v>15</v>
      </c>
      <c r="S616" s="315"/>
      <c r="T616" s="315"/>
      <c r="U616" s="316">
        <f t="shared" si="39"/>
        <v>31</v>
      </c>
      <c r="V616" s="289"/>
      <c r="W616" s="336"/>
      <c r="X616" s="347"/>
      <c r="Y616" s="289"/>
      <c r="AA616" s="289"/>
    </row>
    <row r="617" spans="3:27" ht="16.5" customHeight="1">
      <c r="C617" s="314">
        <v>152</v>
      </c>
      <c r="D617" s="690"/>
      <c r="E617" s="353">
        <v>6</v>
      </c>
      <c r="F617" s="309">
        <v>4</v>
      </c>
      <c r="G617" s="309">
        <v>4</v>
      </c>
      <c r="H617" s="354">
        <v>0</v>
      </c>
      <c r="I617" s="315"/>
      <c r="J617" s="315">
        <v>3</v>
      </c>
      <c r="K617" s="315"/>
      <c r="L617" s="315"/>
      <c r="M617" s="315"/>
      <c r="N617" s="315">
        <v>3</v>
      </c>
      <c r="O617" s="315"/>
      <c r="P617" s="315"/>
      <c r="Q617" s="315"/>
      <c r="R617" s="315"/>
      <c r="S617" s="315"/>
      <c r="T617" s="315"/>
      <c r="U617" s="316">
        <f t="shared" si="39"/>
        <v>6</v>
      </c>
      <c r="V617" s="289"/>
      <c r="W617" s="336"/>
      <c r="X617" s="347"/>
      <c r="Y617" s="289"/>
      <c r="AA617" s="289"/>
    </row>
    <row r="618" spans="3:27" ht="16.5" customHeight="1">
      <c r="C618" s="314">
        <v>154</v>
      </c>
      <c r="D618" s="690"/>
      <c r="E618" s="353">
        <v>0</v>
      </c>
      <c r="F618" s="309">
        <v>0</v>
      </c>
      <c r="G618" s="309">
        <v>1</v>
      </c>
      <c r="H618" s="354">
        <v>0</v>
      </c>
      <c r="I618" s="315"/>
      <c r="J618" s="315"/>
      <c r="K618" s="315"/>
      <c r="L618" s="315"/>
      <c r="M618" s="315"/>
      <c r="N618" s="315"/>
      <c r="O618" s="315"/>
      <c r="P618" s="315"/>
      <c r="Q618" s="315"/>
      <c r="R618" s="315"/>
      <c r="S618" s="315"/>
      <c r="T618" s="315"/>
      <c r="U618" s="316">
        <f t="shared" si="39"/>
        <v>0</v>
      </c>
      <c r="V618" s="289"/>
      <c r="W618" s="336"/>
      <c r="X618" s="347"/>
      <c r="Y618" s="289"/>
      <c r="AA618" s="289"/>
    </row>
    <row r="619" spans="3:27" ht="16.5" customHeight="1">
      <c r="C619" s="317">
        <v>156</v>
      </c>
      <c r="D619" s="354"/>
      <c r="E619" s="353">
        <v>18</v>
      </c>
      <c r="F619" s="309">
        <v>12</v>
      </c>
      <c r="G619" s="309">
        <v>23</v>
      </c>
      <c r="H619" s="354">
        <v>0</v>
      </c>
      <c r="I619" s="315"/>
      <c r="J619" s="315"/>
      <c r="K619" s="315"/>
      <c r="L619" s="315"/>
      <c r="M619" s="315"/>
      <c r="N619" s="315">
        <v>8</v>
      </c>
      <c r="O619" s="315"/>
      <c r="P619" s="315"/>
      <c r="Q619" s="315"/>
      <c r="R619" s="315">
        <v>8</v>
      </c>
      <c r="S619" s="315">
        <v>2</v>
      </c>
      <c r="T619" s="315"/>
      <c r="U619" s="316">
        <f t="shared" si="39"/>
        <v>18</v>
      </c>
      <c r="V619" s="289"/>
      <c r="W619" s="336"/>
      <c r="X619" s="347"/>
      <c r="Y619" s="289"/>
      <c r="AA619" s="289"/>
    </row>
    <row r="620" spans="3:27" ht="16.5" customHeight="1">
      <c r="C620" s="317">
        <v>158</v>
      </c>
      <c r="D620" s="354"/>
      <c r="E620" s="353">
        <v>2</v>
      </c>
      <c r="F620" s="309">
        <v>2</v>
      </c>
      <c r="G620" s="309">
        <v>3</v>
      </c>
      <c r="H620" s="354">
        <v>0</v>
      </c>
      <c r="I620" s="315"/>
      <c r="J620" s="315"/>
      <c r="K620" s="315"/>
      <c r="L620" s="315"/>
      <c r="M620" s="315"/>
      <c r="N620" s="315">
        <v>2</v>
      </c>
      <c r="O620" s="315"/>
      <c r="P620" s="315"/>
      <c r="Q620" s="315"/>
      <c r="R620" s="315"/>
      <c r="S620" s="315"/>
      <c r="T620" s="315"/>
      <c r="U620" s="316">
        <f t="shared" si="39"/>
        <v>2</v>
      </c>
      <c r="V620" s="289"/>
      <c r="W620" s="336"/>
      <c r="X620" s="347"/>
      <c r="Y620" s="289"/>
      <c r="AA620" s="289"/>
    </row>
    <row r="621" spans="3:27" ht="16.5" customHeight="1">
      <c r="C621" s="317">
        <v>163</v>
      </c>
      <c r="D621" s="354"/>
      <c r="E621" s="353">
        <v>15</v>
      </c>
      <c r="F621" s="309">
        <v>8</v>
      </c>
      <c r="G621" s="309">
        <v>13</v>
      </c>
      <c r="H621" s="354">
        <v>0</v>
      </c>
      <c r="I621" s="315"/>
      <c r="J621" s="315"/>
      <c r="K621" s="315"/>
      <c r="L621" s="315"/>
      <c r="M621" s="315"/>
      <c r="N621" s="315">
        <v>8</v>
      </c>
      <c r="O621" s="315"/>
      <c r="P621" s="315"/>
      <c r="Q621" s="315"/>
      <c r="R621" s="315"/>
      <c r="S621" s="315">
        <v>7</v>
      </c>
      <c r="T621" s="315"/>
      <c r="U621" s="316">
        <f t="shared" si="39"/>
        <v>15</v>
      </c>
      <c r="V621" s="289"/>
      <c r="W621" s="336"/>
      <c r="X621" s="347"/>
      <c r="Y621" s="289"/>
      <c r="AA621" s="289"/>
    </row>
    <row r="622" spans="3:27" ht="16.5" customHeight="1">
      <c r="C622" s="317" t="s">
        <v>237</v>
      </c>
      <c r="D622" s="354"/>
      <c r="E622" s="353">
        <v>11</v>
      </c>
      <c r="F622" s="309">
        <v>4</v>
      </c>
      <c r="G622" s="309">
        <v>9</v>
      </c>
      <c r="H622" s="354">
        <v>0</v>
      </c>
      <c r="I622" s="315"/>
      <c r="J622" s="315"/>
      <c r="K622" s="315"/>
      <c r="L622" s="315"/>
      <c r="M622" s="315"/>
      <c r="N622" s="315">
        <v>7</v>
      </c>
      <c r="O622" s="315"/>
      <c r="P622" s="315"/>
      <c r="Q622" s="315"/>
      <c r="R622" s="315"/>
      <c r="S622" s="315">
        <v>4</v>
      </c>
      <c r="T622" s="315"/>
      <c r="U622" s="316">
        <f t="shared" si="39"/>
        <v>11</v>
      </c>
      <c r="V622" s="289"/>
      <c r="W622" s="336"/>
      <c r="X622" s="347"/>
      <c r="Y622" s="289"/>
      <c r="AA622" s="289"/>
    </row>
    <row r="623" spans="3:27" ht="16.5" customHeight="1">
      <c r="C623" s="317">
        <v>166</v>
      </c>
      <c r="D623" s="354"/>
      <c r="E623" s="353">
        <v>4</v>
      </c>
      <c r="F623" s="309">
        <v>0</v>
      </c>
      <c r="G623" s="309">
        <v>0</v>
      </c>
      <c r="H623" s="354">
        <v>0</v>
      </c>
      <c r="I623" s="315"/>
      <c r="J623" s="315"/>
      <c r="K623" s="315"/>
      <c r="L623" s="315"/>
      <c r="M623" s="315"/>
      <c r="N623" s="315">
        <v>4</v>
      </c>
      <c r="O623" s="315"/>
      <c r="P623" s="315"/>
      <c r="Q623" s="315"/>
      <c r="R623" s="315"/>
      <c r="S623" s="315"/>
      <c r="T623" s="315"/>
      <c r="U623" s="316">
        <f t="shared" si="39"/>
        <v>4</v>
      </c>
      <c r="V623" s="289"/>
      <c r="W623" s="336"/>
      <c r="X623" s="347"/>
      <c r="Y623" s="289"/>
      <c r="AA623" s="289"/>
    </row>
    <row r="624" spans="3:27" ht="16.5" customHeight="1">
      <c r="C624" s="317">
        <v>169</v>
      </c>
      <c r="D624" s="354"/>
      <c r="E624" s="353">
        <v>1</v>
      </c>
      <c r="F624" s="309">
        <v>0</v>
      </c>
      <c r="G624" s="309">
        <v>0</v>
      </c>
      <c r="H624" s="354">
        <v>0</v>
      </c>
      <c r="I624" s="315"/>
      <c r="J624" s="315"/>
      <c r="K624" s="315"/>
      <c r="L624" s="315"/>
      <c r="M624" s="315"/>
      <c r="N624" s="315">
        <v>1</v>
      </c>
      <c r="O624" s="315"/>
      <c r="P624" s="315"/>
      <c r="Q624" s="315"/>
      <c r="R624" s="315"/>
      <c r="S624" s="315"/>
      <c r="T624" s="315"/>
      <c r="U624" s="316">
        <f t="shared" si="39"/>
        <v>1</v>
      </c>
      <c r="V624" s="289"/>
      <c r="W624" s="336"/>
      <c r="X624" s="347"/>
      <c r="Y624" s="289"/>
      <c r="AA624" s="289"/>
    </row>
    <row r="625" spans="3:27" ht="16.5" customHeight="1">
      <c r="C625" s="317" t="s">
        <v>262</v>
      </c>
      <c r="D625" s="354"/>
      <c r="E625" s="353">
        <v>15</v>
      </c>
      <c r="F625" s="309">
        <v>6</v>
      </c>
      <c r="G625" s="309">
        <v>12</v>
      </c>
      <c r="H625" s="354">
        <v>0</v>
      </c>
      <c r="I625" s="315"/>
      <c r="J625" s="315"/>
      <c r="K625" s="315"/>
      <c r="L625" s="315"/>
      <c r="M625" s="315"/>
      <c r="N625" s="315">
        <v>8</v>
      </c>
      <c r="O625" s="315"/>
      <c r="P625" s="315"/>
      <c r="Q625" s="315"/>
      <c r="R625" s="315"/>
      <c r="S625" s="315">
        <v>7</v>
      </c>
      <c r="T625" s="315"/>
      <c r="U625" s="316">
        <f t="shared" si="39"/>
        <v>15</v>
      </c>
      <c r="V625" s="289"/>
      <c r="W625" s="336"/>
      <c r="X625" s="347"/>
      <c r="Y625" s="289"/>
      <c r="AA625" s="289"/>
    </row>
    <row r="626" spans="3:27" ht="16.5" customHeight="1">
      <c r="C626" s="317">
        <v>233</v>
      </c>
      <c r="D626" s="354"/>
      <c r="E626" s="353">
        <v>12</v>
      </c>
      <c r="F626" s="309">
        <v>11</v>
      </c>
      <c r="G626" s="309">
        <v>13</v>
      </c>
      <c r="H626" s="354">
        <v>0</v>
      </c>
      <c r="I626" s="315"/>
      <c r="J626" s="315"/>
      <c r="K626" s="315"/>
      <c r="L626" s="315"/>
      <c r="M626" s="315"/>
      <c r="N626" s="315">
        <v>8</v>
      </c>
      <c r="O626" s="315"/>
      <c r="P626" s="315"/>
      <c r="Q626" s="315"/>
      <c r="R626" s="315"/>
      <c r="S626" s="315">
        <v>4</v>
      </c>
      <c r="T626" s="315"/>
      <c r="U626" s="316">
        <f t="shared" si="39"/>
        <v>12</v>
      </c>
      <c r="V626" s="289"/>
      <c r="W626" s="336"/>
      <c r="X626" s="347"/>
      <c r="Y626" s="289"/>
      <c r="AA626" s="289"/>
    </row>
    <row r="627" spans="3:27" ht="16.5" customHeight="1">
      <c r="C627" s="317" t="s">
        <v>263</v>
      </c>
      <c r="D627" s="354"/>
      <c r="E627" s="353">
        <v>23</v>
      </c>
      <c r="F627" s="309">
        <v>13</v>
      </c>
      <c r="G627" s="309">
        <v>22</v>
      </c>
      <c r="H627" s="354">
        <v>0</v>
      </c>
      <c r="I627" s="315"/>
      <c r="J627" s="315"/>
      <c r="K627" s="315"/>
      <c r="L627" s="315">
        <v>6</v>
      </c>
      <c r="M627" s="315">
        <v>1</v>
      </c>
      <c r="N627" s="315">
        <v>8</v>
      </c>
      <c r="O627" s="315"/>
      <c r="P627" s="315"/>
      <c r="Q627" s="315"/>
      <c r="R627" s="315"/>
      <c r="S627" s="315">
        <v>8</v>
      </c>
      <c r="T627" s="315"/>
      <c r="U627" s="316">
        <f t="shared" si="39"/>
        <v>23</v>
      </c>
      <c r="V627" s="289"/>
      <c r="W627" s="336"/>
      <c r="X627" s="347"/>
      <c r="Y627" s="289"/>
      <c r="AA627" s="289"/>
    </row>
    <row r="628" spans="3:27" ht="16.5" customHeight="1" hidden="1">
      <c r="C628" s="317"/>
      <c r="D628" s="354"/>
      <c r="E628" s="353"/>
      <c r="F628" s="309"/>
      <c r="G628" s="309"/>
      <c r="H628" s="354"/>
      <c r="I628" s="315"/>
      <c r="J628" s="315"/>
      <c r="K628" s="315"/>
      <c r="L628" s="315"/>
      <c r="M628" s="315"/>
      <c r="N628" s="315"/>
      <c r="O628" s="315"/>
      <c r="P628" s="315"/>
      <c r="Q628" s="315"/>
      <c r="R628" s="315"/>
      <c r="S628" s="315"/>
      <c r="T628" s="315"/>
      <c r="U628" s="316">
        <f t="shared" si="39"/>
        <v>0</v>
      </c>
      <c r="V628" s="289"/>
      <c r="W628" s="336"/>
      <c r="X628" s="347"/>
      <c r="Y628" s="289"/>
      <c r="AA628" s="289"/>
    </row>
    <row r="629" spans="3:27" ht="16.5" customHeight="1" hidden="1">
      <c r="C629" s="317"/>
      <c r="D629" s="354"/>
      <c r="E629" s="353"/>
      <c r="F629" s="309"/>
      <c r="G629" s="309"/>
      <c r="H629" s="354"/>
      <c r="I629" s="315"/>
      <c r="J629" s="315"/>
      <c r="K629" s="315"/>
      <c r="L629" s="315"/>
      <c r="M629" s="315"/>
      <c r="N629" s="315"/>
      <c r="O629" s="315"/>
      <c r="P629" s="315"/>
      <c r="Q629" s="315"/>
      <c r="R629" s="315"/>
      <c r="S629" s="315"/>
      <c r="T629" s="315"/>
      <c r="U629" s="316">
        <f t="shared" si="39"/>
        <v>0</v>
      </c>
      <c r="V629" s="289"/>
      <c r="W629" s="336"/>
      <c r="X629" s="347"/>
      <c r="Y629" s="289"/>
      <c r="AA629" s="289"/>
    </row>
    <row r="630" spans="3:27" ht="16.5" customHeight="1" hidden="1">
      <c r="C630" s="317"/>
      <c r="D630" s="354"/>
      <c r="E630" s="353"/>
      <c r="F630" s="309"/>
      <c r="G630" s="309"/>
      <c r="H630" s="354"/>
      <c r="I630" s="315"/>
      <c r="J630" s="315"/>
      <c r="K630" s="315"/>
      <c r="L630" s="315"/>
      <c r="M630" s="315"/>
      <c r="N630" s="315"/>
      <c r="O630" s="315"/>
      <c r="P630" s="315"/>
      <c r="Q630" s="315"/>
      <c r="R630" s="315"/>
      <c r="S630" s="315"/>
      <c r="T630" s="315"/>
      <c r="U630" s="316">
        <f t="shared" si="39"/>
        <v>0</v>
      </c>
      <c r="V630" s="289"/>
      <c r="W630" s="336"/>
      <c r="X630" s="347"/>
      <c r="Y630" s="289"/>
      <c r="AA630" s="289"/>
    </row>
    <row r="631" spans="3:27" ht="16.5" customHeight="1" hidden="1">
      <c r="C631" s="317"/>
      <c r="D631" s="354"/>
      <c r="E631" s="353"/>
      <c r="F631" s="309"/>
      <c r="G631" s="309"/>
      <c r="H631" s="354"/>
      <c r="I631" s="315"/>
      <c r="J631" s="315"/>
      <c r="K631" s="315"/>
      <c r="L631" s="315"/>
      <c r="M631" s="315"/>
      <c r="N631" s="315"/>
      <c r="O631" s="315"/>
      <c r="P631" s="315"/>
      <c r="Q631" s="315"/>
      <c r="R631" s="315"/>
      <c r="S631" s="315"/>
      <c r="T631" s="315"/>
      <c r="U631" s="316">
        <f t="shared" si="39"/>
        <v>0</v>
      </c>
      <c r="V631" s="289"/>
      <c r="W631" s="336"/>
      <c r="X631" s="347"/>
      <c r="Y631" s="289"/>
      <c r="AA631" s="289"/>
    </row>
    <row r="632" spans="3:27" ht="16.5" customHeight="1" hidden="1">
      <c r="C632" s="317"/>
      <c r="D632" s="354"/>
      <c r="E632" s="353"/>
      <c r="F632" s="309"/>
      <c r="G632" s="309"/>
      <c r="H632" s="354"/>
      <c r="I632" s="315"/>
      <c r="J632" s="315"/>
      <c r="K632" s="315"/>
      <c r="L632" s="315"/>
      <c r="M632" s="315"/>
      <c r="N632" s="315"/>
      <c r="O632" s="315"/>
      <c r="P632" s="315"/>
      <c r="Q632" s="315"/>
      <c r="R632" s="315"/>
      <c r="S632" s="315"/>
      <c r="T632" s="315"/>
      <c r="U632" s="316">
        <f t="shared" si="39"/>
        <v>0</v>
      </c>
      <c r="V632" s="289"/>
      <c r="W632" s="336"/>
      <c r="X632" s="347"/>
      <c r="Y632" s="289"/>
      <c r="AA632" s="289"/>
    </row>
    <row r="633" spans="3:27" ht="16.5" customHeight="1" hidden="1">
      <c r="C633" s="317"/>
      <c r="D633" s="354"/>
      <c r="E633" s="353"/>
      <c r="F633" s="309"/>
      <c r="G633" s="309"/>
      <c r="H633" s="354"/>
      <c r="I633" s="315"/>
      <c r="J633" s="315"/>
      <c r="K633" s="315"/>
      <c r="L633" s="315"/>
      <c r="M633" s="315"/>
      <c r="N633" s="315"/>
      <c r="O633" s="315"/>
      <c r="P633" s="315"/>
      <c r="Q633" s="315"/>
      <c r="R633" s="315"/>
      <c r="S633" s="315"/>
      <c r="T633" s="315"/>
      <c r="U633" s="316">
        <f t="shared" si="39"/>
        <v>0</v>
      </c>
      <c r="V633" s="289"/>
      <c r="W633" s="336"/>
      <c r="X633" s="347"/>
      <c r="Y633" s="289"/>
      <c r="AA633" s="289"/>
    </row>
    <row r="634" spans="3:27" ht="16.5" customHeight="1" hidden="1">
      <c r="C634" s="317"/>
      <c r="D634" s="354"/>
      <c r="E634" s="353"/>
      <c r="F634" s="309"/>
      <c r="G634" s="309"/>
      <c r="H634" s="354"/>
      <c r="I634" s="315"/>
      <c r="J634" s="315"/>
      <c r="K634" s="315"/>
      <c r="L634" s="315"/>
      <c r="M634" s="315"/>
      <c r="N634" s="315"/>
      <c r="O634" s="315"/>
      <c r="P634" s="315"/>
      <c r="Q634" s="315"/>
      <c r="R634" s="315"/>
      <c r="S634" s="315"/>
      <c r="T634" s="315"/>
      <c r="U634" s="316">
        <f t="shared" si="39"/>
        <v>0</v>
      </c>
      <c r="V634" s="289"/>
      <c r="W634" s="336"/>
      <c r="X634" s="347"/>
      <c r="Y634" s="289"/>
      <c r="AA634" s="289"/>
    </row>
    <row r="635" spans="3:27" ht="16.5" customHeight="1" hidden="1">
      <c r="C635" s="317"/>
      <c r="D635" s="354"/>
      <c r="E635" s="353"/>
      <c r="F635" s="309"/>
      <c r="G635" s="309"/>
      <c r="H635" s="354"/>
      <c r="I635" s="315"/>
      <c r="J635" s="315"/>
      <c r="K635" s="315"/>
      <c r="L635" s="315"/>
      <c r="M635" s="315"/>
      <c r="N635" s="315"/>
      <c r="O635" s="315"/>
      <c r="P635" s="315"/>
      <c r="Q635" s="315"/>
      <c r="R635" s="315"/>
      <c r="S635" s="315"/>
      <c r="T635" s="315"/>
      <c r="U635" s="316">
        <f t="shared" si="39"/>
        <v>0</v>
      </c>
      <c r="V635" s="289"/>
      <c r="W635" s="336"/>
      <c r="X635" s="347"/>
      <c r="Y635" s="289"/>
      <c r="AA635" s="289"/>
    </row>
    <row r="636" spans="3:27" ht="16.5" customHeight="1" hidden="1">
      <c r="C636" s="317"/>
      <c r="D636" s="354"/>
      <c r="E636" s="353"/>
      <c r="F636" s="309"/>
      <c r="G636" s="309"/>
      <c r="H636" s="354"/>
      <c r="I636" s="319"/>
      <c r="J636" s="319"/>
      <c r="K636" s="319"/>
      <c r="L636" s="319"/>
      <c r="M636" s="319"/>
      <c r="N636" s="319"/>
      <c r="O636" s="319"/>
      <c r="P636" s="319"/>
      <c r="Q636" s="319"/>
      <c r="R636" s="319"/>
      <c r="S636" s="319"/>
      <c r="T636" s="319"/>
      <c r="U636" s="316">
        <f t="shared" si="39"/>
        <v>0</v>
      </c>
      <c r="V636" s="289"/>
      <c r="W636" s="336"/>
      <c r="X636" s="347"/>
      <c r="Y636" s="289"/>
      <c r="AA636" s="289"/>
    </row>
    <row r="637" spans="3:27" ht="16.5" customHeight="1" thickBot="1">
      <c r="C637" s="320"/>
      <c r="D637" s="360"/>
      <c r="E637" s="358"/>
      <c r="F637" s="359"/>
      <c r="G637" s="359"/>
      <c r="H637" s="360"/>
      <c r="I637" s="319"/>
      <c r="J637" s="325"/>
      <c r="K637" s="325"/>
      <c r="L637" s="325"/>
      <c r="M637" s="325"/>
      <c r="N637" s="325"/>
      <c r="O637" s="325"/>
      <c r="P637" s="325"/>
      <c r="Q637" s="325"/>
      <c r="R637" s="325"/>
      <c r="S637" s="325"/>
      <c r="T637" s="325"/>
      <c r="U637" s="326">
        <f t="shared" si="39"/>
        <v>0</v>
      </c>
      <c r="V637" s="289"/>
      <c r="W637" s="336"/>
      <c r="X637" s="347"/>
      <c r="Y637" s="289"/>
      <c r="AA637" s="289"/>
    </row>
    <row r="638" spans="2:27" ht="16.5" customHeight="1">
      <c r="B638" s="293" t="s">
        <v>9</v>
      </c>
      <c r="C638" s="327"/>
      <c r="D638" s="328" t="s">
        <v>12</v>
      </c>
      <c r="E638" s="335">
        <f>SUM(E614:E637)+E655</f>
        <v>174</v>
      </c>
      <c r="F638" s="336">
        <f>SUM(F614:F637)+F655</f>
        <v>96</v>
      </c>
      <c r="G638" s="336">
        <f>SUM(G614:G637)+G655</f>
        <v>170</v>
      </c>
      <c r="H638" s="337">
        <f>SUM(H614:H637)+H655</f>
        <v>2</v>
      </c>
      <c r="I638" s="297"/>
      <c r="J638" s="338">
        <f>SUM(J614:J637)+J655</f>
        <v>27</v>
      </c>
      <c r="K638" s="338">
        <f>SUM(K614:K637)+K655</f>
        <v>0</v>
      </c>
      <c r="L638" s="338">
        <f>SUM(L614:L637)+L655</f>
        <v>6</v>
      </c>
      <c r="M638" s="338">
        <f>SUM(M614:M637)+M655</f>
        <v>1</v>
      </c>
      <c r="N638" s="338">
        <f>SUM(N614:N637)+N655</f>
        <v>81</v>
      </c>
      <c r="O638" s="338">
        <f>SUM(O614:O637)+S655</f>
        <v>0</v>
      </c>
      <c r="P638" s="338">
        <f>SUM(P614:P637)+T655</f>
        <v>0</v>
      </c>
      <c r="Q638" s="338">
        <f>SUM(Q614:Q637)+Q655</f>
        <v>0</v>
      </c>
      <c r="R638" s="338">
        <f>SUM(R614:R637)+R655</f>
        <v>27</v>
      </c>
      <c r="S638" s="338">
        <f>SUM(S614:S637)+S655</f>
        <v>32</v>
      </c>
      <c r="T638" s="333"/>
      <c r="U638" s="334">
        <f>SUM(J638:T638)</f>
        <v>174</v>
      </c>
      <c r="V638" s="289"/>
      <c r="W638" s="336"/>
      <c r="X638" s="347"/>
      <c r="Y638" s="289"/>
      <c r="AA638" s="289"/>
    </row>
    <row r="639" spans="2:27" ht="16.5" customHeight="1">
      <c r="B639" s="293" t="s">
        <v>10</v>
      </c>
      <c r="C639" s="327"/>
      <c r="D639" s="328"/>
      <c r="E639" s="335">
        <f>+E640-E638</f>
        <v>34.80000000000001</v>
      </c>
      <c r="F639" s="336">
        <f>+F640-F638</f>
        <v>112.80000000000001</v>
      </c>
      <c r="G639" s="336">
        <f>+G640-G638</f>
        <v>38.80000000000001</v>
      </c>
      <c r="H639" s="337"/>
      <c r="I639" s="338"/>
      <c r="J639" s="315">
        <f>J638*0.2</f>
        <v>5.4</v>
      </c>
      <c r="K639" s="315"/>
      <c r="L639" s="1154"/>
      <c r="M639" s="1154"/>
      <c r="N639" s="315">
        <f>N638*0.2</f>
        <v>16.2</v>
      </c>
      <c r="O639" s="315"/>
      <c r="P639" s="315"/>
      <c r="Q639" s="315">
        <f>ROUNDDOWN(Q638*0.2,0)</f>
        <v>0</v>
      </c>
      <c r="R639" s="318">
        <v>6</v>
      </c>
      <c r="S639" s="318">
        <v>7</v>
      </c>
      <c r="T639" s="315"/>
      <c r="U639" s="693">
        <v>34</v>
      </c>
      <c r="V639" s="289"/>
      <c r="W639" s="291"/>
      <c r="X639" s="289"/>
      <c r="Y639" s="289"/>
      <c r="AA639" s="289"/>
    </row>
    <row r="640" spans="2:27" ht="16.5" customHeight="1" thickBot="1">
      <c r="B640" s="293" t="s">
        <v>11</v>
      </c>
      <c r="C640" s="327"/>
      <c r="D640" s="328"/>
      <c r="E640" s="339">
        <f>MAX(E638:G638)*0.2+MAX(E638:G638)</f>
        <v>208.8</v>
      </c>
      <c r="F640" s="340">
        <f>MAX(E638:G638)*0.2+MAX(E638:G638)</f>
        <v>208.8</v>
      </c>
      <c r="G640" s="340">
        <f>MAX(E638:G638)*0.2+MAX(E638:G638)</f>
        <v>208.8</v>
      </c>
      <c r="H640" s="341"/>
      <c r="I640" s="342"/>
      <c r="J640" s="342">
        <f>SUM(J638:J639)</f>
        <v>32.4</v>
      </c>
      <c r="K640" s="342"/>
      <c r="L640" s="342">
        <f>SUM(L638:L639)</f>
        <v>6</v>
      </c>
      <c r="M640" s="342">
        <f>SUM(M638:M639)</f>
        <v>1</v>
      </c>
      <c r="N640" s="342">
        <f>SUM(N638:N639)</f>
        <v>97.2</v>
      </c>
      <c r="O640" s="342"/>
      <c r="P640" s="342"/>
      <c r="Q640" s="342">
        <f>SUM(Q638:Q639)</f>
        <v>0</v>
      </c>
      <c r="R640" s="342">
        <f>SUM(R638:R639)</f>
        <v>33</v>
      </c>
      <c r="S640" s="342">
        <f>SUM(S638:S639)</f>
        <v>39</v>
      </c>
      <c r="T640" s="343"/>
      <c r="U640" s="1191">
        <v>208</v>
      </c>
      <c r="V640" s="289"/>
      <c r="W640" s="291"/>
      <c r="X640" s="289"/>
      <c r="Y640" s="289"/>
      <c r="AA640" s="289"/>
    </row>
    <row r="641" spans="2:27" ht="16.5" customHeight="1">
      <c r="B641" s="293" t="s">
        <v>26</v>
      </c>
      <c r="C641" s="344"/>
      <c r="D641" s="336"/>
      <c r="E641" s="336"/>
      <c r="F641" s="336"/>
      <c r="G641" s="336"/>
      <c r="H641" s="336"/>
      <c r="I641" s="338"/>
      <c r="J641" s="345">
        <f>+J639/J638</f>
        <v>0.2</v>
      </c>
      <c r="K641" s="345"/>
      <c r="L641" s="345">
        <f>+L639/L638</f>
        <v>0</v>
      </c>
      <c r="M641" s="345">
        <f>+M639/M638</f>
        <v>0</v>
      </c>
      <c r="N641" s="345">
        <f>+N639/N638</f>
        <v>0.19999999999999998</v>
      </c>
      <c r="O641" s="345"/>
      <c r="P641" s="345"/>
      <c r="Q641" s="345"/>
      <c r="R641" s="345">
        <f>+R639/R638</f>
        <v>0.2222222222222222</v>
      </c>
      <c r="S641" s="345">
        <f>+S639/S638</f>
        <v>0.21875</v>
      </c>
      <c r="T641" s="345"/>
      <c r="U641" s="346">
        <f>+U639/U638</f>
        <v>0.19540229885057472</v>
      </c>
      <c r="V641" s="289"/>
      <c r="W641" s="346"/>
      <c r="X641" s="289"/>
      <c r="Y641" s="289"/>
      <c r="AA641" s="289"/>
    </row>
    <row r="642" spans="3:9" ht="16.5" customHeight="1">
      <c r="C642" s="344"/>
      <c r="D642" s="336"/>
      <c r="E642" s="336"/>
      <c r="F642" s="336"/>
      <c r="G642" s="336"/>
      <c r="H642" s="336"/>
      <c r="I642" s="338"/>
    </row>
    <row r="643" spans="2:9" ht="16.5" customHeight="1">
      <c r="B643" s="293"/>
      <c r="C643" s="344"/>
      <c r="D643" s="336"/>
      <c r="E643" s="336"/>
      <c r="F643" s="336"/>
      <c r="G643" s="336"/>
      <c r="H643" s="336"/>
      <c r="I643" s="338"/>
    </row>
    <row r="644" spans="2:9" ht="16.5" customHeight="1" thickBot="1">
      <c r="B644" s="293" t="s">
        <v>258</v>
      </c>
      <c r="C644" s="344"/>
      <c r="D644" s="336"/>
      <c r="E644" s="336"/>
      <c r="F644" s="336"/>
      <c r="G644" s="336"/>
      <c r="H644" s="336"/>
      <c r="I644" s="338"/>
    </row>
    <row r="645" spans="2:25" ht="16.5" customHeight="1" thickBot="1">
      <c r="B645" s="1213" t="s">
        <v>228</v>
      </c>
      <c r="C645" s="1222"/>
      <c r="D645" s="1222"/>
      <c r="E645" s="1222"/>
      <c r="F645" s="1222"/>
      <c r="G645" s="1222"/>
      <c r="H645" s="1222"/>
      <c r="I645" s="1222"/>
      <c r="J645" s="1222"/>
      <c r="K645" s="1222"/>
      <c r="L645" s="1222"/>
      <c r="M645" s="1222"/>
      <c r="N645" s="1222"/>
      <c r="O645" s="1222"/>
      <c r="P645" s="1222"/>
      <c r="Q645" s="1222"/>
      <c r="R645" s="1222"/>
      <c r="S645" s="1222"/>
      <c r="T645" s="1222"/>
      <c r="U645" s="1223"/>
      <c r="V645" s="388"/>
      <c r="W645" s="388"/>
      <c r="X645" s="388"/>
      <c r="Y645" s="388"/>
    </row>
    <row r="646" spans="2:25" ht="16.5" customHeight="1" hidden="1" thickBot="1">
      <c r="B646" s="595"/>
      <c r="C646" s="594"/>
      <c r="D646" s="594"/>
      <c r="E646" s="594"/>
      <c r="F646" s="594"/>
      <c r="G646" s="594"/>
      <c r="H646" s="594"/>
      <c r="I646" s="733"/>
      <c r="J646" s="733"/>
      <c r="K646" s="733"/>
      <c r="L646" s="733"/>
      <c r="M646" s="733"/>
      <c r="N646" s="733"/>
      <c r="O646" s="733"/>
      <c r="P646" s="733"/>
      <c r="Q646" s="733"/>
      <c r="R646" s="733"/>
      <c r="S646" s="733"/>
      <c r="T646" s="733"/>
      <c r="U646" s="907"/>
      <c r="V646" s="375"/>
      <c r="W646" s="375"/>
      <c r="X646" s="375"/>
      <c r="Y646" s="375"/>
    </row>
    <row r="647" spans="2:68" ht="16.5" customHeight="1" hidden="1" thickBot="1">
      <c r="B647" s="1213" t="s">
        <v>303</v>
      </c>
      <c r="C647" s="1214"/>
      <c r="D647" s="1214"/>
      <c r="E647" s="1214"/>
      <c r="F647" s="1214"/>
      <c r="G647" s="1214"/>
      <c r="H647" s="1214"/>
      <c r="I647" s="1214"/>
      <c r="J647" s="1214"/>
      <c r="K647" s="1214"/>
      <c r="L647" s="1214"/>
      <c r="M647" s="1214"/>
      <c r="N647" s="1214"/>
      <c r="O647" s="1214"/>
      <c r="P647" s="1214"/>
      <c r="Q647" s="1214"/>
      <c r="R647" s="1214"/>
      <c r="S647" s="1214"/>
      <c r="T647" s="1214"/>
      <c r="U647" s="1197"/>
      <c r="V647" s="387"/>
      <c r="W647" s="387"/>
      <c r="X647" s="387"/>
      <c r="Y647" s="387"/>
      <c r="Z647" s="347"/>
      <c r="AA647" s="336"/>
      <c r="AB647" s="347"/>
      <c r="AC647" s="347"/>
      <c r="AD647" s="347"/>
      <c r="AE647" s="347"/>
      <c r="AF647" s="347"/>
      <c r="AG647" s="347"/>
      <c r="AH647" s="347"/>
      <c r="AI647" s="347"/>
      <c r="AJ647" s="347"/>
      <c r="AK647" s="347"/>
      <c r="AL647" s="347"/>
      <c r="AM647" s="347"/>
      <c r="AN647" s="347"/>
      <c r="AO647" s="347"/>
      <c r="AP647" s="347"/>
      <c r="AQ647" s="347"/>
      <c r="AR647" s="347"/>
      <c r="AS647" s="347"/>
      <c r="AT647" s="347"/>
      <c r="AU647" s="347"/>
      <c r="AV647" s="347"/>
      <c r="AW647" s="347"/>
      <c r="AX647" s="347"/>
      <c r="AY647" s="347"/>
      <c r="AZ647" s="347"/>
      <c r="BA647" s="347"/>
      <c r="BB647" s="347"/>
      <c r="BC647" s="347"/>
      <c r="BD647" s="347"/>
      <c r="BE647" s="347"/>
      <c r="BF647" s="347"/>
      <c r="BG647" s="347"/>
      <c r="BH647" s="347"/>
      <c r="BI647" s="347"/>
      <c r="BJ647" s="347"/>
      <c r="BK647" s="347"/>
      <c r="BL647" s="347"/>
      <c r="BM647" s="347"/>
      <c r="BN647" s="347"/>
      <c r="BO647" s="347"/>
      <c r="BP647" s="347"/>
    </row>
    <row r="648" spans="2:68" ht="16.5" customHeight="1" thickBot="1">
      <c r="B648" s="388"/>
      <c r="C648" s="388"/>
      <c r="D648" s="388"/>
      <c r="E648" s="388"/>
      <c r="F648" s="388"/>
      <c r="G648" s="388"/>
      <c r="H648" s="388"/>
      <c r="I648" s="375"/>
      <c r="J648" s="375"/>
      <c r="K648" s="375"/>
      <c r="L648" s="375"/>
      <c r="M648" s="375"/>
      <c r="N648" s="375"/>
      <c r="O648" s="375"/>
      <c r="P648" s="375"/>
      <c r="Q648" s="375"/>
      <c r="R648" s="375"/>
      <c r="S648" s="375"/>
      <c r="T648" s="375"/>
      <c r="U648" s="907"/>
      <c r="V648" s="375"/>
      <c r="W648" s="375"/>
      <c r="X648" s="375"/>
      <c r="Y648" s="375"/>
      <c r="Z648" s="347"/>
      <c r="AA648" s="336"/>
      <c r="AB648" s="347"/>
      <c r="AC648" s="347"/>
      <c r="AD648" s="347"/>
      <c r="AE648" s="347"/>
      <c r="AF648" s="347"/>
      <c r="AG648" s="347"/>
      <c r="AH648" s="347"/>
      <c r="AI648" s="347"/>
      <c r="AJ648" s="347"/>
      <c r="AK648" s="347"/>
      <c r="AL648" s="347"/>
      <c r="AM648" s="347"/>
      <c r="AN648" s="347"/>
      <c r="AO648" s="347"/>
      <c r="AP648" s="347"/>
      <c r="AQ648" s="347"/>
      <c r="AR648" s="347"/>
      <c r="AS648" s="347"/>
      <c r="AT648" s="347"/>
      <c r="AU648" s="347"/>
      <c r="AV648" s="347"/>
      <c r="AW648" s="347"/>
      <c r="AX648" s="347"/>
      <c r="AY648" s="347"/>
      <c r="AZ648" s="347"/>
      <c r="BA648" s="347"/>
      <c r="BB648" s="347"/>
      <c r="BC648" s="347"/>
      <c r="BD648" s="347"/>
      <c r="BE648" s="347"/>
      <c r="BF648" s="347"/>
      <c r="BG648" s="347"/>
      <c r="BH648" s="347"/>
      <c r="BI648" s="347"/>
      <c r="BJ648" s="347"/>
      <c r="BK648" s="347"/>
      <c r="BL648" s="347"/>
      <c r="BM648" s="347"/>
      <c r="BN648" s="347"/>
      <c r="BO648" s="347"/>
      <c r="BP648" s="347"/>
    </row>
    <row r="649" spans="2:25" ht="16.5" customHeight="1" thickBot="1">
      <c r="B649" s="347"/>
      <c r="C649" s="295"/>
      <c r="D649" s="296"/>
      <c r="E649" s="1194" t="s">
        <v>3</v>
      </c>
      <c r="F649" s="1195"/>
      <c r="G649" s="1195"/>
      <c r="H649" s="1196"/>
      <c r="I649" s="297"/>
      <c r="J649" s="1225" t="s">
        <v>14</v>
      </c>
      <c r="K649" s="1225"/>
      <c r="L649" s="1225"/>
      <c r="M649" s="1225"/>
      <c r="N649" s="1225"/>
      <c r="O649" s="1225"/>
      <c r="P649" s="1225"/>
      <c r="Q649" s="1225"/>
      <c r="R649" s="1225"/>
      <c r="S649" s="1225"/>
      <c r="T649" s="1225"/>
      <c r="U649" s="1223"/>
      <c r="V649" s="376"/>
      <c r="W649" s="376"/>
      <c r="X649" s="376"/>
      <c r="Y649" s="376"/>
    </row>
    <row r="650" spans="2:25" ht="16.5" customHeight="1" thickBot="1">
      <c r="B650" s="387"/>
      <c r="C650" s="298" t="s">
        <v>4</v>
      </c>
      <c r="D650" s="299"/>
      <c r="E650" s="348" t="s">
        <v>5</v>
      </c>
      <c r="F650" s="301" t="s">
        <v>6</v>
      </c>
      <c r="G650" s="301" t="s">
        <v>7</v>
      </c>
      <c r="H650" s="349" t="s">
        <v>8</v>
      </c>
      <c r="I650" s="303" t="s">
        <v>125</v>
      </c>
      <c r="J650" s="304"/>
      <c r="K650" s="305"/>
      <c r="L650" s="305"/>
      <c r="M650" s="305"/>
      <c r="N650" s="305"/>
      <c r="O650" s="305"/>
      <c r="P650" s="305"/>
      <c r="Q650" s="305">
        <v>70</v>
      </c>
      <c r="R650" s="305"/>
      <c r="S650" s="305"/>
      <c r="T650" s="305"/>
      <c r="U650" s="782" t="s">
        <v>16</v>
      </c>
      <c r="V650" s="772"/>
      <c r="W650" s="772"/>
      <c r="X650" s="772"/>
      <c r="Y650" s="772"/>
    </row>
    <row r="651" spans="2:27" ht="16.5" customHeight="1" thickBot="1">
      <c r="B651" s="347"/>
      <c r="C651" s="351">
        <v>163</v>
      </c>
      <c r="D651" s="352" t="s">
        <v>12</v>
      </c>
      <c r="E651" s="353">
        <v>0</v>
      </c>
      <c r="F651" s="309">
        <v>0</v>
      </c>
      <c r="G651" s="309">
        <v>2</v>
      </c>
      <c r="H651" s="354">
        <v>0</v>
      </c>
      <c r="I651" s="311"/>
      <c r="J651" s="1178"/>
      <c r="K651" s="684"/>
      <c r="L651" s="684"/>
      <c r="M651" s="684"/>
      <c r="N651" s="684"/>
      <c r="O651" s="684"/>
      <c r="P651" s="684"/>
      <c r="Q651" s="684"/>
      <c r="R651" s="684"/>
      <c r="S651" s="684"/>
      <c r="T651" s="684"/>
      <c r="U651" s="685">
        <f>SUM(J651:T651)</f>
        <v>0</v>
      </c>
      <c r="V651" s="376"/>
      <c r="W651" s="376"/>
      <c r="X651" s="376"/>
      <c r="Y651" s="376"/>
      <c r="AA651" s="309"/>
    </row>
    <row r="652" spans="2:27" ht="16.5" customHeight="1" hidden="1">
      <c r="B652" s="347"/>
      <c r="C652" s="713">
        <v>653</v>
      </c>
      <c r="D652" s="695" t="s">
        <v>230</v>
      </c>
      <c r="E652" s="714">
        <v>0</v>
      </c>
      <c r="F652" s="709">
        <v>0</v>
      </c>
      <c r="G652" s="709">
        <v>0</v>
      </c>
      <c r="H652" s="707">
        <v>0</v>
      </c>
      <c r="I652" s="338"/>
      <c r="J652" s="715"/>
      <c r="K652" s="716"/>
      <c r="L652" s="716"/>
      <c r="M652" s="716"/>
      <c r="N652" s="717"/>
      <c r="O652" s="717"/>
      <c r="P652" s="717"/>
      <c r="Q652" s="717"/>
      <c r="R652" s="717"/>
      <c r="S652" s="717"/>
      <c r="T652" s="1050"/>
      <c r="U652" s="377"/>
      <c r="V652" s="376"/>
      <c r="W652" s="376"/>
      <c r="X652" s="376"/>
      <c r="Y652" s="376"/>
      <c r="AA652" s="709"/>
    </row>
    <row r="653" spans="2:27" ht="16.5" customHeight="1" hidden="1" thickBot="1">
      <c r="B653" s="347"/>
      <c r="C653" s="356" t="s">
        <v>238</v>
      </c>
      <c r="D653" s="357" t="s">
        <v>232</v>
      </c>
      <c r="E653" s="358">
        <v>0</v>
      </c>
      <c r="F653" s="359">
        <v>0</v>
      </c>
      <c r="G653" s="359">
        <v>0</v>
      </c>
      <c r="H653" s="360">
        <v>0</v>
      </c>
      <c r="I653" s="325"/>
      <c r="J653" s="361"/>
      <c r="K653" s="362"/>
      <c r="L653" s="362"/>
      <c r="M653" s="362"/>
      <c r="N653" s="363"/>
      <c r="O653" s="363"/>
      <c r="P653" s="363"/>
      <c r="Q653" s="363"/>
      <c r="R653" s="363"/>
      <c r="S653" s="363"/>
      <c r="T653" s="364"/>
      <c r="U653" s="1105"/>
      <c r="V653" s="376"/>
      <c r="W653" s="376"/>
      <c r="X653" s="376"/>
      <c r="Y653" s="376"/>
      <c r="AA653" s="359"/>
    </row>
    <row r="654" spans="2:26" ht="16.5" customHeight="1" hidden="1">
      <c r="B654" s="387" t="s">
        <v>9</v>
      </c>
      <c r="C654" s="344"/>
      <c r="D654" s="336"/>
      <c r="E654" s="329"/>
      <c r="F654" s="330"/>
      <c r="G654" s="330"/>
      <c r="H654" s="331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1104"/>
      <c r="V654" s="338"/>
      <c r="W654" s="338"/>
      <c r="X654" s="338"/>
      <c r="Y654" s="338"/>
      <c r="Z654" s="289" t="e">
        <f>#REF!-AA654</f>
        <v>#REF!</v>
      </c>
    </row>
    <row r="655" spans="2:27" ht="15.75" thickBot="1">
      <c r="B655" s="367" t="s">
        <v>11</v>
      </c>
      <c r="C655" s="344"/>
      <c r="D655" s="336"/>
      <c r="E655" s="339">
        <f>SUM(E651:E654)</f>
        <v>0</v>
      </c>
      <c r="F655" s="340">
        <f>SUM(F651:F654)</f>
        <v>0</v>
      </c>
      <c r="G655" s="340">
        <f>SUM(G651:G654)</f>
        <v>2</v>
      </c>
      <c r="H655" s="341">
        <f>SUM(H651:H654)</f>
        <v>0</v>
      </c>
      <c r="I655" s="342"/>
      <c r="J655" s="342">
        <f aca="true" t="shared" si="40" ref="J655:T655">SUM(J651:J654)</f>
        <v>0</v>
      </c>
      <c r="K655" s="342">
        <f t="shared" si="40"/>
        <v>0</v>
      </c>
      <c r="L655" s="342">
        <f t="shared" si="40"/>
        <v>0</v>
      </c>
      <c r="M655" s="342">
        <f t="shared" si="40"/>
        <v>0</v>
      </c>
      <c r="N655" s="342">
        <f t="shared" si="40"/>
        <v>0</v>
      </c>
      <c r="O655" s="342">
        <f t="shared" si="40"/>
        <v>0</v>
      </c>
      <c r="P655" s="342">
        <f t="shared" si="40"/>
        <v>0</v>
      </c>
      <c r="Q655" s="342">
        <f t="shared" si="40"/>
        <v>0</v>
      </c>
      <c r="R655" s="342">
        <f t="shared" si="40"/>
        <v>0</v>
      </c>
      <c r="S655" s="342">
        <f t="shared" si="40"/>
        <v>0</v>
      </c>
      <c r="T655" s="342">
        <f t="shared" si="40"/>
        <v>0</v>
      </c>
      <c r="U655" s="1181">
        <f>SUM(J655:T655)</f>
        <v>0</v>
      </c>
      <c r="V655" s="338"/>
      <c r="W655" s="338"/>
      <c r="X655" s="338"/>
      <c r="Y655" s="338"/>
      <c r="Z655" s="769" t="e">
        <f>#REF!-AA655</f>
        <v>#REF!</v>
      </c>
      <c r="AA655" s="291">
        <f>SUM(AA651:AA654)</f>
        <v>0</v>
      </c>
    </row>
    <row r="656" spans="2:26" ht="16.5" customHeight="1">
      <c r="B656" s="382"/>
      <c r="C656" s="327"/>
      <c r="D656" s="328"/>
      <c r="E656" s="336"/>
      <c r="F656" s="336"/>
      <c r="G656" s="336" t="s">
        <v>47</v>
      </c>
      <c r="H656" s="336"/>
      <c r="Z656" s="769" t="e">
        <f>#REF!-AA656</f>
        <v>#REF!</v>
      </c>
    </row>
    <row r="657" spans="2:8" ht="16.5" customHeight="1">
      <c r="B657" s="382"/>
      <c r="C657" s="327"/>
      <c r="D657" s="328"/>
      <c r="E657" s="336"/>
      <c r="F657" s="336"/>
      <c r="G657" s="336"/>
      <c r="H657" s="336"/>
    </row>
    <row r="658" spans="2:13" ht="16.5" customHeight="1">
      <c r="B658" s="382" t="s">
        <v>277</v>
      </c>
      <c r="C658" s="327"/>
      <c r="D658" s="328"/>
      <c r="E658" s="336"/>
      <c r="F658" s="336"/>
      <c r="G658" s="336"/>
      <c r="H658" s="336"/>
      <c r="M658" s="292" t="s">
        <v>47</v>
      </c>
    </row>
    <row r="659" spans="2:29" ht="16.5" customHeight="1" thickBot="1">
      <c r="B659" s="382"/>
      <c r="C659" s="327"/>
      <c r="D659" s="328"/>
      <c r="E659" s="336"/>
      <c r="F659" s="336"/>
      <c r="G659" s="336"/>
      <c r="H659" s="336"/>
      <c r="Q659" s="603">
        <v>17</v>
      </c>
      <c r="R659" s="603">
        <v>1</v>
      </c>
      <c r="S659" s="603">
        <v>15</v>
      </c>
      <c r="AC659" s="289">
        <f>44/219</f>
        <v>0.2009132420091324</v>
      </c>
    </row>
    <row r="660" spans="2:22" ht="16.5" customHeight="1" thickBot="1">
      <c r="B660" s="370"/>
      <c r="C660" s="938"/>
      <c r="D660" s="955"/>
      <c r="E660" s="1251" t="s">
        <v>3</v>
      </c>
      <c r="F660" s="1252"/>
      <c r="G660" s="1252"/>
      <c r="H660" s="1253"/>
      <c r="I660" s="1037"/>
      <c r="J660" s="1219" t="s">
        <v>14</v>
      </c>
      <c r="K660" s="1220"/>
      <c r="L660" s="1220"/>
      <c r="M660" s="1220"/>
      <c r="N660" s="1220"/>
      <c r="O660" s="1220"/>
      <c r="P660" s="1220"/>
      <c r="Q660" s="1220"/>
      <c r="R660" s="1220"/>
      <c r="S660" s="1220"/>
      <c r="T660" s="1220"/>
      <c r="U660" s="1221"/>
      <c r="V660" s="1123"/>
    </row>
    <row r="661" spans="2:27" ht="16.5" customHeight="1" thickBot="1">
      <c r="B661" s="382"/>
      <c r="C661" s="969" t="s">
        <v>4</v>
      </c>
      <c r="D661" s="970"/>
      <c r="E661" s="1038" t="s">
        <v>5</v>
      </c>
      <c r="F661" s="1008" t="s">
        <v>6</v>
      </c>
      <c r="G661" s="1008" t="s">
        <v>7</v>
      </c>
      <c r="H661" s="1009" t="s">
        <v>8</v>
      </c>
      <c r="I661" s="932" t="s">
        <v>125</v>
      </c>
      <c r="J661" s="975" t="s">
        <v>126</v>
      </c>
      <c r="K661" s="976"/>
      <c r="L661" s="976" t="s">
        <v>129</v>
      </c>
      <c r="M661" s="976"/>
      <c r="N661" s="976" t="s">
        <v>137</v>
      </c>
      <c r="O661" s="976"/>
      <c r="P661" s="976"/>
      <c r="Q661" s="976" t="s">
        <v>143</v>
      </c>
      <c r="R661" s="976" t="s">
        <v>144</v>
      </c>
      <c r="S661" s="976" t="s">
        <v>150</v>
      </c>
      <c r="T661" s="976"/>
      <c r="U661" s="995" t="s">
        <v>16</v>
      </c>
      <c r="V661" s="289"/>
      <c r="W661" s="336"/>
      <c r="X661" s="289"/>
      <c r="Y661" s="289"/>
      <c r="AA661" s="289"/>
    </row>
    <row r="662" spans="2:27" ht="16.5" customHeight="1">
      <c r="B662" s="382"/>
      <c r="C662" s="1036">
        <v>750</v>
      </c>
      <c r="D662" s="307"/>
      <c r="E662" s="967">
        <v>5</v>
      </c>
      <c r="F662" s="689">
        <v>5</v>
      </c>
      <c r="G662" s="689">
        <v>5</v>
      </c>
      <c r="H662" s="968">
        <v>0</v>
      </c>
      <c r="I662" s="338"/>
      <c r="J662" s="1012"/>
      <c r="K662" s="376"/>
      <c r="L662" s="376"/>
      <c r="M662" s="376"/>
      <c r="N662" s="376"/>
      <c r="O662" s="376"/>
      <c r="P662" s="376"/>
      <c r="Q662" s="376">
        <v>5</v>
      </c>
      <c r="R662" s="376"/>
      <c r="S662" s="376"/>
      <c r="T662" s="376"/>
      <c r="U662" s="1014">
        <f>SUM(J662:S662)</f>
        <v>5</v>
      </c>
      <c r="V662" s="289"/>
      <c r="W662" s="336"/>
      <c r="X662" s="289"/>
      <c r="Y662" s="289"/>
      <c r="AA662" s="289"/>
    </row>
    <row r="663" spans="2:27" ht="16.5" customHeight="1" thickBot="1">
      <c r="B663" s="675"/>
      <c r="C663" s="1035">
        <v>761</v>
      </c>
      <c r="D663" s="944"/>
      <c r="E663" s="957">
        <v>21</v>
      </c>
      <c r="F663" s="945">
        <v>12</v>
      </c>
      <c r="G663" s="945">
        <v>23</v>
      </c>
      <c r="H663" s="958">
        <v>0</v>
      </c>
      <c r="I663" s="946"/>
      <c r="J663" s="1041"/>
      <c r="K663" s="987"/>
      <c r="L663" s="987"/>
      <c r="M663" s="987"/>
      <c r="N663" s="987"/>
      <c r="O663" s="987"/>
      <c r="P663" s="987"/>
      <c r="Q663" s="987">
        <v>10</v>
      </c>
      <c r="R663" s="987">
        <v>1</v>
      </c>
      <c r="S663" s="987">
        <v>12</v>
      </c>
      <c r="T663" s="987"/>
      <c r="U663" s="1039">
        <f>SUM(J663:S663)</f>
        <v>23</v>
      </c>
      <c r="V663" s="289"/>
      <c r="W663" s="336"/>
      <c r="X663" s="289"/>
      <c r="Y663" s="289"/>
      <c r="AA663" s="289"/>
    </row>
    <row r="664" spans="2:27" ht="16.5" customHeight="1">
      <c r="B664" s="385" t="s">
        <v>9</v>
      </c>
      <c r="C664" s="327"/>
      <c r="D664" s="328"/>
      <c r="E664" s="951">
        <f>SUM(E662:E663)</f>
        <v>26</v>
      </c>
      <c r="F664" s="336">
        <f>SUM(F662:F663)</f>
        <v>17</v>
      </c>
      <c r="G664" s="336">
        <f>SUM(G662:G663)</f>
        <v>28</v>
      </c>
      <c r="H664" s="965">
        <f>SUM(H663)</f>
        <v>0</v>
      </c>
      <c r="I664" s="338"/>
      <c r="J664" s="1156"/>
      <c r="K664" s="338"/>
      <c r="L664" s="338"/>
      <c r="M664" s="338"/>
      <c r="N664" s="338"/>
      <c r="O664" s="338"/>
      <c r="P664" s="338"/>
      <c r="Q664" s="338">
        <f>SUM(Q662:Q663)</f>
        <v>15</v>
      </c>
      <c r="R664" s="338">
        <f>SUM(R662:R663)</f>
        <v>1</v>
      </c>
      <c r="S664" s="338">
        <f>SUM(S662:S663)</f>
        <v>12</v>
      </c>
      <c r="T664" s="338">
        <f>SUM(T662:T663)</f>
        <v>0</v>
      </c>
      <c r="U664" s="1157">
        <f>SUM(U662:U663)</f>
        <v>28</v>
      </c>
      <c r="V664" s="289"/>
      <c r="W664" s="336"/>
      <c r="X664" s="289"/>
      <c r="Y664" s="289"/>
      <c r="AA664" s="289"/>
    </row>
    <row r="665" spans="2:27" ht="16.5" customHeight="1" thickBot="1">
      <c r="B665" s="378" t="s">
        <v>10</v>
      </c>
      <c r="C665" s="379"/>
      <c r="D665" s="328"/>
      <c r="E665" s="951">
        <f>E666-E664</f>
        <v>7.600000000000001</v>
      </c>
      <c r="F665" s="336">
        <f>F666-F664</f>
        <v>16.6</v>
      </c>
      <c r="G665" s="336">
        <f>G666-G664</f>
        <v>5.600000000000001</v>
      </c>
      <c r="H665" s="965"/>
      <c r="I665" s="342"/>
      <c r="J665" s="961">
        <f aca="true" t="shared" si="41" ref="J665:P665">SUM(J662:J664)</f>
        <v>0</v>
      </c>
      <c r="K665" s="315"/>
      <c r="L665" s="315"/>
      <c r="M665" s="315">
        <f t="shared" si="41"/>
        <v>0</v>
      </c>
      <c r="N665" s="315">
        <f t="shared" si="41"/>
        <v>0</v>
      </c>
      <c r="O665" s="315">
        <f t="shared" si="41"/>
        <v>0</v>
      </c>
      <c r="P665" s="315">
        <f t="shared" si="41"/>
        <v>0</v>
      </c>
      <c r="Q665" s="315">
        <v>2</v>
      </c>
      <c r="R665" s="1158"/>
      <c r="S665" s="315">
        <v>3</v>
      </c>
      <c r="T665" s="315">
        <f>T666-T664</f>
        <v>0</v>
      </c>
      <c r="U665" s="1000">
        <f>SUM(Q665:T665)</f>
        <v>5</v>
      </c>
      <c r="V665" s="289"/>
      <c r="W665" s="291"/>
      <c r="X665" s="289"/>
      <c r="Y665" s="289"/>
      <c r="AA665" s="289"/>
    </row>
    <row r="666" spans="2:27" ht="16.5" customHeight="1" thickBot="1">
      <c r="B666" s="378" t="s">
        <v>11</v>
      </c>
      <c r="C666" s="379"/>
      <c r="D666" s="328"/>
      <c r="E666" s="952">
        <f>MAX($E664:$G664)*0.2+MAX($E664:$G664)</f>
        <v>33.6</v>
      </c>
      <c r="F666" s="953">
        <f>MAX($E664:$G664)*0.2+MAX($E664:$G664)</f>
        <v>33.6</v>
      </c>
      <c r="G666" s="953">
        <f>MAX($E664:$G664)*0.2+MAX($E664:$G664)</f>
        <v>33.6</v>
      </c>
      <c r="H666" s="966"/>
      <c r="J666" s="962">
        <f aca="true" t="shared" si="42" ref="J666:P666">SUM(J662:J664)</f>
        <v>0</v>
      </c>
      <c r="K666" s="946">
        <f t="shared" si="42"/>
        <v>0</v>
      </c>
      <c r="L666" s="946">
        <f t="shared" si="42"/>
        <v>0</v>
      </c>
      <c r="M666" s="946">
        <f t="shared" si="42"/>
        <v>0</v>
      </c>
      <c r="N666" s="946">
        <f t="shared" si="42"/>
        <v>0</v>
      </c>
      <c r="O666" s="946">
        <f t="shared" si="42"/>
        <v>0</v>
      </c>
      <c r="P666" s="946">
        <f t="shared" si="42"/>
        <v>0</v>
      </c>
      <c r="Q666" s="946">
        <f>SUM(Q664:Q665)</f>
        <v>17</v>
      </c>
      <c r="R666" s="946">
        <f>SUM(R664:R665)</f>
        <v>1</v>
      </c>
      <c r="S666" s="946">
        <f>SUM(S664:S665)</f>
        <v>15</v>
      </c>
      <c r="T666" s="946"/>
      <c r="U666" s="1159">
        <f>SUM(Q666:T666)</f>
        <v>33</v>
      </c>
      <c r="V666" s="289"/>
      <c r="W666" s="291"/>
      <c r="X666" s="289"/>
      <c r="Y666" s="289"/>
      <c r="AA666" s="289"/>
    </row>
    <row r="667" spans="2:27" ht="16.5" customHeight="1">
      <c r="B667" s="378"/>
      <c r="C667" s="379"/>
      <c r="D667" s="328"/>
      <c r="E667" s="336"/>
      <c r="F667" s="336"/>
      <c r="G667" s="336"/>
      <c r="H667" s="336"/>
      <c r="Q667" s="345">
        <f>Q665/Q664</f>
        <v>0.13333333333333333</v>
      </c>
      <c r="R667" s="345">
        <f>R665/R664</f>
        <v>0</v>
      </c>
      <c r="S667" s="345">
        <f>S665/S664</f>
        <v>0.25</v>
      </c>
      <c r="T667" s="345"/>
      <c r="U667" s="346">
        <f>+U665/U664</f>
        <v>0.17857142857142858</v>
      </c>
      <c r="V667" s="289"/>
      <c r="W667" s="346"/>
      <c r="X667" s="289"/>
      <c r="Y667" s="289"/>
      <c r="AA667" s="289"/>
    </row>
    <row r="668" spans="1:3" ht="16.5" customHeight="1">
      <c r="A668" s="347"/>
      <c r="B668" s="347" t="s">
        <v>47</v>
      </c>
      <c r="C668" s="344"/>
    </row>
    <row r="669" spans="1:21" ht="16.5" customHeight="1" thickBot="1">
      <c r="A669" s="347"/>
      <c r="B669" s="385" t="s">
        <v>279</v>
      </c>
      <c r="C669" s="344"/>
      <c r="J669" s="603">
        <v>32</v>
      </c>
      <c r="K669" s="603"/>
      <c r="L669" s="603">
        <v>6</v>
      </c>
      <c r="M669" s="603">
        <v>1</v>
      </c>
      <c r="N669" s="603">
        <v>97</v>
      </c>
      <c r="O669" s="603"/>
      <c r="P669" s="603"/>
      <c r="Q669" s="603">
        <v>17</v>
      </c>
      <c r="R669" s="603">
        <v>34</v>
      </c>
      <c r="S669" s="603">
        <v>54</v>
      </c>
      <c r="T669" s="603"/>
      <c r="U669" s="603">
        <v>241</v>
      </c>
    </row>
    <row r="670" spans="1:21" ht="16.5" customHeight="1" thickBot="1">
      <c r="A670" s="347"/>
      <c r="B670" s="370"/>
      <c r="C670" s="1213" t="s">
        <v>3</v>
      </c>
      <c r="D670" s="1214"/>
      <c r="E670" s="1214"/>
      <c r="F670" s="1214"/>
      <c r="G670" s="1214"/>
      <c r="H670" s="1215"/>
      <c r="I670" s="297"/>
      <c r="J670" s="1210" t="s">
        <v>14</v>
      </c>
      <c r="K670" s="1211"/>
      <c r="L670" s="1211"/>
      <c r="M670" s="1211"/>
      <c r="N670" s="1211"/>
      <c r="O670" s="1211"/>
      <c r="P670" s="1211"/>
      <c r="Q670" s="1211"/>
      <c r="R670" s="1211"/>
      <c r="S670" s="1211"/>
      <c r="T670" s="1211"/>
      <c r="U670" s="1193"/>
    </row>
    <row r="671" spans="1:27" ht="16.5" customHeight="1" thickBot="1">
      <c r="A671" s="347"/>
      <c r="B671" s="382"/>
      <c r="C671" s="378"/>
      <c r="D671" s="711"/>
      <c r="E671" s="730" t="s">
        <v>5</v>
      </c>
      <c r="F671" s="388" t="s">
        <v>13</v>
      </c>
      <c r="G671" s="388" t="s">
        <v>7</v>
      </c>
      <c r="H671" s="731" t="s">
        <v>8</v>
      </c>
      <c r="I671" s="303" t="s">
        <v>125</v>
      </c>
      <c r="J671" s="304" t="s">
        <v>126</v>
      </c>
      <c r="K671" s="305"/>
      <c r="L671" s="305" t="s">
        <v>129</v>
      </c>
      <c r="M671" s="305" t="s">
        <v>130</v>
      </c>
      <c r="N671" s="305" t="s">
        <v>137</v>
      </c>
      <c r="O671" s="305"/>
      <c r="P671" s="305"/>
      <c r="Q671" s="305" t="s">
        <v>143</v>
      </c>
      <c r="R671" s="305" t="s">
        <v>144</v>
      </c>
      <c r="S671" s="305" t="s">
        <v>150</v>
      </c>
      <c r="T671" s="305"/>
      <c r="U671" s="782" t="s">
        <v>16</v>
      </c>
      <c r="V671" s="289"/>
      <c r="W671" s="291"/>
      <c r="X671" s="289"/>
      <c r="Y671" s="289"/>
      <c r="AA671" s="289"/>
    </row>
    <row r="672" spans="1:27" ht="16.5" customHeight="1">
      <c r="A672" s="347"/>
      <c r="B672" s="385" t="s">
        <v>9</v>
      </c>
      <c r="C672" s="370"/>
      <c r="D672" s="328"/>
      <c r="E672" s="329">
        <f>E664+E638</f>
        <v>200</v>
      </c>
      <c r="F672" s="330">
        <f>F664+F638</f>
        <v>113</v>
      </c>
      <c r="G672" s="330">
        <f>G664+G638</f>
        <v>198</v>
      </c>
      <c r="H672" s="331">
        <f>H664+H638</f>
        <v>2</v>
      </c>
      <c r="I672" s="333"/>
      <c r="J672" s="329">
        <f>J638</f>
        <v>27</v>
      </c>
      <c r="K672" s="1058"/>
      <c r="L672" s="1058">
        <f>L638</f>
        <v>6</v>
      </c>
      <c r="M672" s="1058">
        <f>M638</f>
        <v>1</v>
      </c>
      <c r="N672" s="1058">
        <f aca="true" t="shared" si="43" ref="J672:S673">N664+N638</f>
        <v>81</v>
      </c>
      <c r="O672" s="1058">
        <f t="shared" si="43"/>
        <v>0</v>
      </c>
      <c r="P672" s="1058">
        <f t="shared" si="43"/>
        <v>0</v>
      </c>
      <c r="Q672" s="1058">
        <f t="shared" si="43"/>
        <v>15</v>
      </c>
      <c r="R672" s="1058">
        <f t="shared" si="43"/>
        <v>28</v>
      </c>
      <c r="S672" s="1058">
        <f t="shared" si="43"/>
        <v>44</v>
      </c>
      <c r="T672" s="333"/>
      <c r="U672" s="334">
        <f>SUM(J672:S672)</f>
        <v>202</v>
      </c>
      <c r="V672" s="289"/>
      <c r="W672" s="291"/>
      <c r="X672" s="289"/>
      <c r="Y672" s="289"/>
      <c r="AA672" s="289"/>
    </row>
    <row r="673" spans="1:27" ht="16.5" customHeight="1">
      <c r="A673" s="347"/>
      <c r="B673" s="378" t="s">
        <v>10</v>
      </c>
      <c r="C673" s="379"/>
      <c r="D673" s="328"/>
      <c r="E673" s="335">
        <f>E639+E665</f>
        <v>42.40000000000001</v>
      </c>
      <c r="F673" s="336">
        <f>F639+F665</f>
        <v>129.4</v>
      </c>
      <c r="G673" s="336">
        <f>G639+G665</f>
        <v>44.40000000000001</v>
      </c>
      <c r="H673" s="337"/>
      <c r="I673" s="315"/>
      <c r="J673" s="1160">
        <f t="shared" si="43"/>
        <v>5.4</v>
      </c>
      <c r="K673" s="315"/>
      <c r="L673" s="318">
        <f>L639</f>
        <v>0</v>
      </c>
      <c r="M673" s="318">
        <f>M639</f>
        <v>0</v>
      </c>
      <c r="N673" s="315">
        <f t="shared" si="43"/>
        <v>16.2</v>
      </c>
      <c r="O673" s="315">
        <f t="shared" si="43"/>
        <v>0</v>
      </c>
      <c r="P673" s="315">
        <f t="shared" si="43"/>
        <v>0</v>
      </c>
      <c r="Q673" s="315">
        <f t="shared" si="43"/>
        <v>2</v>
      </c>
      <c r="R673" s="318">
        <f t="shared" si="43"/>
        <v>6</v>
      </c>
      <c r="S673" s="318">
        <f t="shared" si="43"/>
        <v>10</v>
      </c>
      <c r="T673" s="380"/>
      <c r="U673" s="1190">
        <f>U639+U665</f>
        <v>39</v>
      </c>
      <c r="V673" s="289"/>
      <c r="W673" s="291"/>
      <c r="X673" s="289"/>
      <c r="Y673" s="289"/>
      <c r="AA673" s="289"/>
    </row>
    <row r="674" spans="1:27" ht="16.5" customHeight="1" thickBot="1">
      <c r="A674" s="347"/>
      <c r="B674" s="378" t="s">
        <v>11</v>
      </c>
      <c r="C674" s="379"/>
      <c r="D674" s="328"/>
      <c r="E674" s="339">
        <v>243</v>
      </c>
      <c r="F674" s="340">
        <v>243</v>
      </c>
      <c r="G674" s="340">
        <v>243</v>
      </c>
      <c r="H674" s="341">
        <f>H666+H640</f>
        <v>0</v>
      </c>
      <c r="I674" s="342"/>
      <c r="J674" s="325">
        <f>SUM(J672:J673)</f>
        <v>32.4</v>
      </c>
      <c r="K674" s="325">
        <f aca="true" t="shared" si="44" ref="K674:S674">SUM(K672:K673)</f>
        <v>0</v>
      </c>
      <c r="L674" s="325">
        <f t="shared" si="44"/>
        <v>6</v>
      </c>
      <c r="M674" s="325">
        <f t="shared" si="44"/>
        <v>1</v>
      </c>
      <c r="N674" s="325">
        <f t="shared" si="44"/>
        <v>97.2</v>
      </c>
      <c r="O674" s="325">
        <f t="shared" si="44"/>
        <v>0</v>
      </c>
      <c r="P674" s="325">
        <f t="shared" si="44"/>
        <v>0</v>
      </c>
      <c r="Q674" s="325">
        <f t="shared" si="44"/>
        <v>17</v>
      </c>
      <c r="R674" s="325">
        <f t="shared" si="44"/>
        <v>34</v>
      </c>
      <c r="S674" s="325">
        <f t="shared" si="44"/>
        <v>54</v>
      </c>
      <c r="T674" s="343"/>
      <c r="U674" s="1190">
        <f>U640+U666</f>
        <v>241</v>
      </c>
      <c r="V674" s="289"/>
      <c r="W674" s="291"/>
      <c r="X674" s="289"/>
      <c r="Y674" s="289"/>
      <c r="AA674" s="289"/>
    </row>
    <row r="675" spans="1:27" ht="16.5" customHeight="1">
      <c r="A675" s="347"/>
      <c r="B675" s="382"/>
      <c r="C675" s="678"/>
      <c r="D675" s="679"/>
      <c r="E675" s="599"/>
      <c r="F675" s="599"/>
      <c r="G675" s="721"/>
      <c r="H675" s="721"/>
      <c r="I675" s="386"/>
      <c r="J675" s="345">
        <f>J673/J672</f>
        <v>0.2</v>
      </c>
      <c r="K675" s="345"/>
      <c r="L675" s="345">
        <f>L673/L672</f>
        <v>0</v>
      </c>
      <c r="M675" s="345">
        <v>0</v>
      </c>
      <c r="N675" s="345">
        <f>N673/N672</f>
        <v>0.19999999999999998</v>
      </c>
      <c r="O675" s="345"/>
      <c r="P675" s="345"/>
      <c r="Q675" s="345">
        <f>Q673/Q672</f>
        <v>0.13333333333333333</v>
      </c>
      <c r="R675" s="345">
        <f>R673/R672</f>
        <v>0.21428571428571427</v>
      </c>
      <c r="S675" s="345">
        <f>S673/S672</f>
        <v>0.22727272727272727</v>
      </c>
      <c r="T675" s="345"/>
      <c r="U675" s="345">
        <f>U673/U672</f>
        <v>0.19306930693069307</v>
      </c>
      <c r="V675" s="289"/>
      <c r="W675" s="291"/>
      <c r="X675" s="289"/>
      <c r="Y675" s="289"/>
      <c r="AA675" s="289"/>
    </row>
    <row r="676" spans="1:25" ht="16.5" customHeight="1">
      <c r="A676" s="347"/>
      <c r="B676" s="382"/>
      <c r="C676" s="678"/>
      <c r="D676" s="679"/>
      <c r="E676" s="599"/>
      <c r="F676" s="599"/>
      <c r="G676" s="721"/>
      <c r="H676" s="721"/>
      <c r="I676" s="386"/>
      <c r="J676" s="345"/>
      <c r="K676" s="345"/>
      <c r="L676" s="345"/>
      <c r="M676" s="345"/>
      <c r="N676" s="345"/>
      <c r="O676" s="345"/>
      <c r="P676" s="345"/>
      <c r="Q676" s="345"/>
      <c r="R676" s="345"/>
      <c r="S676" s="345"/>
      <c r="T676" s="345"/>
      <c r="U676" s="345"/>
      <c r="V676" s="345"/>
      <c r="W676" s="345"/>
      <c r="X676" s="345"/>
      <c r="Y676" s="345"/>
    </row>
    <row r="677" spans="1:25" ht="16.5" customHeight="1">
      <c r="A677" s="347"/>
      <c r="B677" s="382"/>
      <c r="C677" s="678"/>
      <c r="D677" s="679"/>
      <c r="E677" s="599"/>
      <c r="F677" s="599"/>
      <c r="G677" s="721"/>
      <c r="H677" s="721"/>
      <c r="I677" s="386"/>
      <c r="J677" s="345"/>
      <c r="K677" s="345"/>
      <c r="L677" s="345"/>
      <c r="M677" s="345"/>
      <c r="N677" s="345"/>
      <c r="O677" s="345"/>
      <c r="P677" s="345"/>
      <c r="Q677" s="345"/>
      <c r="R677" s="345"/>
      <c r="S677" s="345"/>
      <c r="T677" s="345"/>
      <c r="U677" s="345"/>
      <c r="V677" s="345"/>
      <c r="W677" s="345"/>
      <c r="X677" s="345"/>
      <c r="Y677" s="345"/>
    </row>
    <row r="678" spans="1:25" ht="16.5" customHeight="1" hidden="1">
      <c r="A678" s="347"/>
      <c r="B678" s="675" t="s">
        <v>360</v>
      </c>
      <c r="C678" s="678"/>
      <c r="D678" s="679"/>
      <c r="E678" s="599"/>
      <c r="F678" s="599"/>
      <c r="G678" s="721"/>
      <c r="H678" s="721"/>
      <c r="I678" s="386"/>
      <c r="J678" s="345"/>
      <c r="K678" s="345"/>
      <c r="L678" s="345"/>
      <c r="M678" s="345"/>
      <c r="N678" s="345"/>
      <c r="O678" s="345"/>
      <c r="P678" s="345"/>
      <c r="Q678" s="345"/>
      <c r="R678" s="345"/>
      <c r="S678" s="345"/>
      <c r="T678" s="345"/>
      <c r="U678" s="345"/>
      <c r="V678" s="345"/>
      <c r="W678" s="345"/>
      <c r="X678" s="345"/>
      <c r="Y678" s="345"/>
    </row>
    <row r="679" spans="1:25" ht="16.5" customHeight="1" hidden="1">
      <c r="A679" s="347"/>
      <c r="B679" s="675" t="s">
        <v>353</v>
      </c>
      <c r="C679" s="678"/>
      <c r="D679" s="679"/>
      <c r="E679" s="599"/>
      <c r="F679" s="599"/>
      <c r="G679" s="721"/>
      <c r="H679" s="721"/>
      <c r="I679" s="386"/>
      <c r="J679" s="345"/>
      <c r="K679" s="345"/>
      <c r="L679" s="345"/>
      <c r="M679" s="345"/>
      <c r="N679" s="345"/>
      <c r="O679" s="345"/>
      <c r="P679" s="345"/>
      <c r="Q679" s="345"/>
      <c r="R679" s="345"/>
      <c r="S679" s="345"/>
      <c r="T679" s="345"/>
      <c r="U679" s="345"/>
      <c r="V679" s="345"/>
      <c r="W679" s="345"/>
      <c r="X679" s="345"/>
      <c r="Y679" s="345"/>
    </row>
    <row r="680" spans="1:3" ht="16.5" customHeight="1">
      <c r="A680" s="347"/>
      <c r="B680" s="347" t="s">
        <v>361</v>
      </c>
      <c r="C680" s="344"/>
    </row>
    <row r="681" spans="1:3" ht="16.5" customHeight="1" hidden="1">
      <c r="A681" s="347"/>
      <c r="B681" s="370" t="s">
        <v>302</v>
      </c>
      <c r="C681" s="344"/>
    </row>
    <row r="682" spans="1:3" ht="16.5" customHeight="1" hidden="1">
      <c r="A682" s="347"/>
      <c r="B682" s="370" t="s">
        <v>301</v>
      </c>
      <c r="C682" s="344"/>
    </row>
    <row r="683" spans="1:3" ht="16.5" customHeight="1" hidden="1">
      <c r="A683" s="347"/>
      <c r="B683" s="670" t="s">
        <v>264</v>
      </c>
      <c r="C683" s="344"/>
    </row>
    <row r="684" spans="1:3" ht="16.5" customHeight="1" hidden="1">
      <c r="A684" s="347"/>
      <c r="B684" s="347" t="s">
        <v>245</v>
      </c>
      <c r="C684" s="344"/>
    </row>
    <row r="685" spans="1:3" ht="16.5" customHeight="1" hidden="1">
      <c r="A685" s="347"/>
      <c r="B685" s="347" t="s">
        <v>246</v>
      </c>
      <c r="C685" s="344"/>
    </row>
    <row r="686" spans="1:25" ht="16.5" customHeight="1">
      <c r="A686" s="370"/>
      <c r="B686" s="387" t="s">
        <v>0</v>
      </c>
      <c r="C686" s="367"/>
      <c r="D686" s="599"/>
      <c r="E686" s="599"/>
      <c r="F686" s="599"/>
      <c r="G686" s="599"/>
      <c r="H686" s="599"/>
      <c r="I686" s="600"/>
      <c r="J686" s="600"/>
      <c r="K686" s="600"/>
      <c r="L686" s="600"/>
      <c r="M686" s="600"/>
      <c r="N686" s="600"/>
      <c r="O686" s="600"/>
      <c r="P686" s="600"/>
      <c r="Q686" s="600"/>
      <c r="R686" s="600"/>
      <c r="S686" s="600"/>
      <c r="T686" s="600"/>
      <c r="U686" s="600"/>
      <c r="V686" s="600"/>
      <c r="W686" s="600"/>
      <c r="X686" s="600"/>
      <c r="Y686" s="600"/>
    </row>
    <row r="687" spans="1:25" ht="16.5" customHeight="1">
      <c r="A687" s="675"/>
      <c r="B687" s="293" t="s">
        <v>1</v>
      </c>
      <c r="C687" s="598"/>
      <c r="D687" s="599"/>
      <c r="E687" s="599"/>
      <c r="F687" s="599"/>
      <c r="G687" s="599"/>
      <c r="H687" s="599"/>
      <c r="I687" s="600"/>
      <c r="J687" s="600"/>
      <c r="K687" s="600"/>
      <c r="L687" s="600"/>
      <c r="M687" s="600"/>
      <c r="N687" s="600"/>
      <c r="O687" s="600"/>
      <c r="P687" s="600"/>
      <c r="Q687" s="600"/>
      <c r="R687" s="600"/>
      <c r="S687" s="600"/>
      <c r="T687" s="600"/>
      <c r="U687" s="600"/>
      <c r="V687" s="600"/>
      <c r="W687" s="600"/>
      <c r="X687" s="600"/>
      <c r="Y687" s="600"/>
    </row>
    <row r="688" ht="16.5" customHeight="1">
      <c r="A688" s="675"/>
    </row>
    <row r="689" spans="2:25" ht="16.5" customHeight="1">
      <c r="B689" s="293" t="s">
        <v>224</v>
      </c>
      <c r="N689" s="631"/>
      <c r="O689" s="631"/>
      <c r="P689" s="631"/>
      <c r="Q689" s="631"/>
      <c r="R689" s="631"/>
      <c r="S689" s="631"/>
      <c r="T689" s="631"/>
      <c r="U689" s="631"/>
      <c r="V689" s="631"/>
      <c r="W689" s="631"/>
      <c r="X689" s="631"/>
      <c r="Y689" s="631"/>
    </row>
    <row r="691" spans="2:21" ht="16.5" customHeight="1" thickBot="1">
      <c r="B691" s="293" t="s">
        <v>244</v>
      </c>
      <c r="J691" s="603">
        <v>7</v>
      </c>
      <c r="K691" s="603">
        <v>9</v>
      </c>
      <c r="L691" s="603">
        <v>11</v>
      </c>
      <c r="M691" s="603"/>
      <c r="N691" s="603"/>
      <c r="O691" s="603">
        <v>82</v>
      </c>
      <c r="P691" s="603">
        <f>'DIV EQUP'!N17</f>
        <v>0</v>
      </c>
      <c r="Q691" s="603">
        <v>30</v>
      </c>
      <c r="R691" s="603">
        <v>130</v>
      </c>
      <c r="S691" s="603"/>
      <c r="T691" s="603"/>
      <c r="U691" s="603">
        <f>SUM(J691:T691)</f>
        <v>269</v>
      </c>
    </row>
    <row r="692" spans="3:21" ht="15.75" thickBot="1">
      <c r="C692" s="295"/>
      <c r="D692" s="296"/>
      <c r="E692" s="1194" t="s">
        <v>3</v>
      </c>
      <c r="F692" s="1195"/>
      <c r="G692" s="1195"/>
      <c r="H692" s="1196"/>
      <c r="I692" s="297"/>
      <c r="J692" s="1210" t="s">
        <v>14</v>
      </c>
      <c r="K692" s="1211"/>
      <c r="L692" s="1211"/>
      <c r="M692" s="1211"/>
      <c r="N692" s="1211"/>
      <c r="O692" s="1211"/>
      <c r="P692" s="1211"/>
      <c r="Q692" s="1211"/>
      <c r="R692" s="1211"/>
      <c r="S692" s="1211"/>
      <c r="T692" s="1211"/>
      <c r="U692" s="1193"/>
    </row>
    <row r="693" spans="2:27" ht="16.5" customHeight="1" thickBot="1">
      <c r="B693" s="293"/>
      <c r="C693" s="298" t="s">
        <v>4</v>
      </c>
      <c r="D693" s="299"/>
      <c r="E693" s="300" t="s">
        <v>5</v>
      </c>
      <c r="F693" s="301" t="s">
        <v>6</v>
      </c>
      <c r="G693" s="301" t="s">
        <v>7</v>
      </c>
      <c r="H693" s="302" t="s">
        <v>8</v>
      </c>
      <c r="I693" s="303" t="s">
        <v>125</v>
      </c>
      <c r="J693" s="304" t="s">
        <v>126</v>
      </c>
      <c r="K693" s="305">
        <v>20</v>
      </c>
      <c r="L693" s="305">
        <v>23</v>
      </c>
      <c r="M693" s="305" t="s">
        <v>114</v>
      </c>
      <c r="N693" s="305" t="s">
        <v>137</v>
      </c>
      <c r="O693" s="305" t="s">
        <v>138</v>
      </c>
      <c r="P693" s="305" t="s">
        <v>139</v>
      </c>
      <c r="Q693" s="305" t="s">
        <v>140</v>
      </c>
      <c r="R693" s="305" t="s">
        <v>141</v>
      </c>
      <c r="S693" s="305" t="s">
        <v>142</v>
      </c>
      <c r="T693" s="305" t="s">
        <v>143</v>
      </c>
      <c r="U693" s="782" t="s">
        <v>16</v>
      </c>
      <c r="V693" s="289"/>
      <c r="W693" s="291"/>
      <c r="X693" s="289"/>
      <c r="Y693" s="289"/>
      <c r="AA693" s="289"/>
    </row>
    <row r="694" spans="3:27" ht="16.5" customHeight="1">
      <c r="C694" s="306" t="s">
        <v>337</v>
      </c>
      <c r="D694" s="792" t="s">
        <v>203</v>
      </c>
      <c r="E694" s="372">
        <v>24</v>
      </c>
      <c r="F694" s="373">
        <v>13</v>
      </c>
      <c r="G694" s="373">
        <v>20</v>
      </c>
      <c r="H694" s="374">
        <v>1</v>
      </c>
      <c r="I694" s="311"/>
      <c r="J694" s="312">
        <v>7</v>
      </c>
      <c r="K694" s="312">
        <v>8</v>
      </c>
      <c r="L694" s="312"/>
      <c r="M694" s="312"/>
      <c r="N694" s="312"/>
      <c r="O694" s="312">
        <v>1</v>
      </c>
      <c r="P694" s="312"/>
      <c r="Q694" s="312"/>
      <c r="R694" s="312">
        <v>4</v>
      </c>
      <c r="S694" s="312"/>
      <c r="T694" s="312"/>
      <c r="U694" s="313">
        <f aca="true" t="shared" si="45" ref="U694:U706">SUM(J694:T694)</f>
        <v>20</v>
      </c>
      <c r="V694" s="289"/>
      <c r="W694" s="336"/>
      <c r="X694" s="289"/>
      <c r="Y694" s="289"/>
      <c r="AA694" s="289"/>
    </row>
    <row r="695" spans="3:27" ht="16.5" customHeight="1">
      <c r="C695" s="314">
        <v>42</v>
      </c>
      <c r="D695" s="307"/>
      <c r="E695" s="353">
        <v>1</v>
      </c>
      <c r="F695" s="309">
        <v>1</v>
      </c>
      <c r="G695" s="309">
        <v>3</v>
      </c>
      <c r="H695" s="354">
        <v>0</v>
      </c>
      <c r="I695" s="315"/>
      <c r="J695" s="315"/>
      <c r="K695" s="315"/>
      <c r="L695" s="315">
        <v>3</v>
      </c>
      <c r="M695" s="315"/>
      <c r="N695" s="315"/>
      <c r="O695" s="315"/>
      <c r="P695" s="315"/>
      <c r="Q695" s="315"/>
      <c r="R695" s="315"/>
      <c r="S695" s="315"/>
      <c r="T695" s="315"/>
      <c r="U695" s="316">
        <f t="shared" si="45"/>
        <v>3</v>
      </c>
      <c r="V695" s="289"/>
      <c r="W695" s="336"/>
      <c r="X695" s="289"/>
      <c r="Y695" s="289"/>
      <c r="AA695" s="289"/>
    </row>
    <row r="696" spans="3:27" ht="16.5" customHeight="1">
      <c r="C696" s="314">
        <v>53</v>
      </c>
      <c r="D696" s="307"/>
      <c r="E696" s="353">
        <v>22</v>
      </c>
      <c r="F696" s="309">
        <v>12</v>
      </c>
      <c r="G696" s="309">
        <v>20</v>
      </c>
      <c r="H696" s="354">
        <v>0</v>
      </c>
      <c r="I696" s="315"/>
      <c r="J696" s="315"/>
      <c r="K696" s="315"/>
      <c r="L696" s="315"/>
      <c r="M696" s="315"/>
      <c r="N696" s="315"/>
      <c r="O696" s="315">
        <v>20</v>
      </c>
      <c r="P696" s="315"/>
      <c r="Q696" s="315"/>
      <c r="R696" s="315"/>
      <c r="S696" s="315"/>
      <c r="T696" s="315"/>
      <c r="U696" s="316">
        <f t="shared" si="45"/>
        <v>20</v>
      </c>
      <c r="V696" s="289"/>
      <c r="W696" s="336"/>
      <c r="X696" s="289"/>
      <c r="Y696" s="289"/>
      <c r="AA696" s="289"/>
    </row>
    <row r="697" spans="3:27" ht="16.5" customHeight="1">
      <c r="C697" s="314">
        <v>55</v>
      </c>
      <c r="D697" s="307" t="s">
        <v>203</v>
      </c>
      <c r="E697" s="353">
        <v>12</v>
      </c>
      <c r="F697" s="309">
        <v>4</v>
      </c>
      <c r="G697" s="309">
        <v>5</v>
      </c>
      <c r="H697" s="354">
        <v>2</v>
      </c>
      <c r="I697" s="315"/>
      <c r="J697" s="315"/>
      <c r="K697" s="315"/>
      <c r="L697" s="315"/>
      <c r="M697" s="315"/>
      <c r="N697" s="315"/>
      <c r="O697" s="315"/>
      <c r="P697" s="315"/>
      <c r="Q697" s="315"/>
      <c r="R697" s="315">
        <v>5</v>
      </c>
      <c r="S697" s="315"/>
      <c r="T697" s="315"/>
      <c r="U697" s="316">
        <f t="shared" si="45"/>
        <v>5</v>
      </c>
      <c r="V697" s="289"/>
      <c r="W697" s="336"/>
      <c r="X697" s="289"/>
      <c r="Y697" s="289"/>
      <c r="AA697" s="289"/>
    </row>
    <row r="698" spans="3:27" ht="16.5" customHeight="1">
      <c r="C698" s="314" t="s">
        <v>282</v>
      </c>
      <c r="D698" s="307" t="s">
        <v>203</v>
      </c>
      <c r="E698" s="353">
        <v>24</v>
      </c>
      <c r="F698" s="309">
        <v>5</v>
      </c>
      <c r="G698" s="309">
        <v>16</v>
      </c>
      <c r="H698" s="354">
        <v>2</v>
      </c>
      <c r="I698" s="315"/>
      <c r="J698" s="315"/>
      <c r="K698" s="315"/>
      <c r="L698" s="315"/>
      <c r="M698" s="315"/>
      <c r="N698" s="315"/>
      <c r="O698" s="315"/>
      <c r="P698" s="315"/>
      <c r="Q698" s="315"/>
      <c r="R698" s="315">
        <v>16</v>
      </c>
      <c r="S698" s="315"/>
      <c r="T698" s="315"/>
      <c r="U698" s="316">
        <f t="shared" si="45"/>
        <v>16</v>
      </c>
      <c r="V698" s="289"/>
      <c r="W698" s="336"/>
      <c r="X698" s="289"/>
      <c r="Y698" s="289"/>
      <c r="AA698" s="289"/>
    </row>
    <row r="699" spans="3:27" ht="16.5" customHeight="1" hidden="1">
      <c r="C699" s="1056" t="s">
        <v>287</v>
      </c>
      <c r="D699" s="1042" t="s">
        <v>297</v>
      </c>
      <c r="E699" s="1151"/>
      <c r="F699" s="935"/>
      <c r="G699" s="1117"/>
      <c r="H699" s="936">
        <v>0</v>
      </c>
      <c r="I699" s="315"/>
      <c r="J699" s="315"/>
      <c r="K699" s="315"/>
      <c r="L699" s="315"/>
      <c r="M699" s="315"/>
      <c r="N699" s="315"/>
      <c r="O699" s="315"/>
      <c r="P699" s="315"/>
      <c r="Q699" s="315"/>
      <c r="R699" s="315"/>
      <c r="S699" s="315"/>
      <c r="T699" s="315"/>
      <c r="U699" s="316">
        <f t="shared" si="45"/>
        <v>0</v>
      </c>
      <c r="V699" s="289"/>
      <c r="W699" s="336"/>
      <c r="X699" s="289"/>
      <c r="Y699" s="289"/>
      <c r="AA699" s="289"/>
    </row>
    <row r="700" spans="3:27" ht="16.5" customHeight="1" hidden="1">
      <c r="C700" s="1056">
        <v>111</v>
      </c>
      <c r="D700" s="1042" t="s">
        <v>297</v>
      </c>
      <c r="E700" s="1151"/>
      <c r="F700" s="935"/>
      <c r="G700" s="1117"/>
      <c r="H700" s="936"/>
      <c r="I700" s="315"/>
      <c r="J700" s="315"/>
      <c r="K700" s="315"/>
      <c r="L700" s="315"/>
      <c r="M700" s="315"/>
      <c r="N700" s="315"/>
      <c r="O700" s="315"/>
      <c r="P700" s="315"/>
      <c r="Q700" s="315"/>
      <c r="R700" s="315"/>
      <c r="S700" s="315"/>
      <c r="T700" s="315"/>
      <c r="U700" s="316">
        <f t="shared" si="45"/>
        <v>0</v>
      </c>
      <c r="V700" s="289"/>
      <c r="W700" s="336"/>
      <c r="X700" s="289"/>
      <c r="Y700" s="289"/>
      <c r="AA700" s="289"/>
    </row>
    <row r="701" spans="3:27" ht="16.5" customHeight="1">
      <c r="C701" s="317">
        <v>117</v>
      </c>
      <c r="D701" s="318"/>
      <c r="E701" s="353">
        <v>12</v>
      </c>
      <c r="F701" s="309">
        <v>11</v>
      </c>
      <c r="G701" s="309">
        <v>13</v>
      </c>
      <c r="H701" s="354">
        <v>0</v>
      </c>
      <c r="I701" s="315"/>
      <c r="J701" s="315"/>
      <c r="K701" s="315"/>
      <c r="L701" s="315"/>
      <c r="M701" s="315"/>
      <c r="N701" s="315"/>
      <c r="O701" s="315">
        <v>1</v>
      </c>
      <c r="P701" s="315"/>
      <c r="Q701" s="315"/>
      <c r="R701" s="315">
        <v>12</v>
      </c>
      <c r="S701" s="315"/>
      <c r="T701" s="315"/>
      <c r="U701" s="316">
        <f t="shared" si="45"/>
        <v>13</v>
      </c>
      <c r="V701" s="289"/>
      <c r="W701" s="336"/>
      <c r="X701" s="289"/>
      <c r="Y701" s="289"/>
      <c r="AA701" s="289"/>
    </row>
    <row r="702" spans="3:27" ht="16.5" customHeight="1">
      <c r="C702" s="317" t="s">
        <v>204</v>
      </c>
      <c r="D702" s="318"/>
      <c r="E702" s="353">
        <v>3</v>
      </c>
      <c r="F702" s="309">
        <v>0</v>
      </c>
      <c r="G702" s="309">
        <v>3</v>
      </c>
      <c r="H702" s="354">
        <v>0</v>
      </c>
      <c r="I702" s="315"/>
      <c r="J702" s="315"/>
      <c r="K702" s="315"/>
      <c r="L702" s="315"/>
      <c r="M702" s="315"/>
      <c r="N702" s="315"/>
      <c r="O702" s="315"/>
      <c r="P702" s="315"/>
      <c r="Q702" s="315">
        <v>3</v>
      </c>
      <c r="R702" s="315"/>
      <c r="S702" s="315"/>
      <c r="T702" s="315"/>
      <c r="U702" s="316">
        <f t="shared" si="45"/>
        <v>3</v>
      </c>
      <c r="V702" s="289"/>
      <c r="W702" s="336"/>
      <c r="X702" s="289"/>
      <c r="Y702" s="289"/>
      <c r="AA702" s="289"/>
    </row>
    <row r="703" spans="3:27" ht="16.5" customHeight="1">
      <c r="C703" s="317" t="s">
        <v>205</v>
      </c>
      <c r="D703" s="318"/>
      <c r="E703" s="353">
        <v>12</v>
      </c>
      <c r="F703" s="309">
        <v>6</v>
      </c>
      <c r="G703" s="309">
        <v>10</v>
      </c>
      <c r="H703" s="354">
        <v>0</v>
      </c>
      <c r="I703" s="315"/>
      <c r="J703" s="315"/>
      <c r="K703" s="315"/>
      <c r="L703" s="315"/>
      <c r="M703" s="315"/>
      <c r="N703" s="315"/>
      <c r="O703" s="315">
        <v>2</v>
      </c>
      <c r="P703" s="315"/>
      <c r="Q703" s="315">
        <v>2</v>
      </c>
      <c r="R703" s="315">
        <v>6</v>
      </c>
      <c r="S703" s="315"/>
      <c r="T703" s="315"/>
      <c r="U703" s="316">
        <f t="shared" si="45"/>
        <v>10</v>
      </c>
      <c r="V703" s="289"/>
      <c r="W703" s="336"/>
      <c r="X703" s="289"/>
      <c r="Y703" s="289"/>
      <c r="AA703" s="289"/>
    </row>
    <row r="704" spans="3:27" ht="16.5" customHeight="1">
      <c r="C704" s="317">
        <v>124</v>
      </c>
      <c r="D704" s="318"/>
      <c r="E704" s="353">
        <v>2</v>
      </c>
      <c r="F704" s="309">
        <v>2</v>
      </c>
      <c r="G704" s="309">
        <v>3</v>
      </c>
      <c r="H704" s="354">
        <v>0</v>
      </c>
      <c r="I704" s="315"/>
      <c r="J704" s="315"/>
      <c r="K704" s="315"/>
      <c r="L704" s="315"/>
      <c r="M704" s="315"/>
      <c r="N704" s="315"/>
      <c r="O704" s="315">
        <v>3</v>
      </c>
      <c r="P704" s="315"/>
      <c r="Q704" s="315"/>
      <c r="R704" s="315"/>
      <c r="S704" s="315"/>
      <c r="T704" s="315"/>
      <c r="U704" s="316">
        <f t="shared" si="45"/>
        <v>3</v>
      </c>
      <c r="V704" s="289"/>
      <c r="W704" s="336"/>
      <c r="X704" s="289"/>
      <c r="Y704" s="289"/>
      <c r="AA704" s="289"/>
    </row>
    <row r="705" spans="3:27" ht="16.5" customHeight="1">
      <c r="C705" s="317">
        <v>127</v>
      </c>
      <c r="D705" s="318"/>
      <c r="E705" s="353">
        <v>2</v>
      </c>
      <c r="F705" s="309">
        <v>2</v>
      </c>
      <c r="G705" s="309">
        <v>2</v>
      </c>
      <c r="H705" s="354">
        <v>0</v>
      </c>
      <c r="I705" s="315"/>
      <c r="J705" s="315"/>
      <c r="K705" s="315"/>
      <c r="L705" s="315"/>
      <c r="M705" s="315"/>
      <c r="N705" s="315"/>
      <c r="O705" s="315">
        <v>2</v>
      </c>
      <c r="P705" s="315"/>
      <c r="Q705" s="315"/>
      <c r="R705" s="315"/>
      <c r="S705" s="315"/>
      <c r="T705" s="315"/>
      <c r="U705" s="316">
        <f t="shared" si="45"/>
        <v>2</v>
      </c>
      <c r="V705" s="289"/>
      <c r="W705" s="336"/>
      <c r="X705" s="289"/>
      <c r="Y705" s="289"/>
      <c r="AA705" s="289"/>
    </row>
    <row r="706" spans="3:27" ht="16.5" customHeight="1">
      <c r="C706" s="317">
        <v>202</v>
      </c>
      <c r="D706" s="318"/>
      <c r="E706" s="353">
        <v>5</v>
      </c>
      <c r="F706" s="309">
        <v>5</v>
      </c>
      <c r="G706" s="309">
        <v>5</v>
      </c>
      <c r="H706" s="354">
        <v>0</v>
      </c>
      <c r="I706" s="315"/>
      <c r="J706" s="315"/>
      <c r="K706" s="315"/>
      <c r="L706" s="315"/>
      <c r="M706" s="315"/>
      <c r="N706" s="315"/>
      <c r="O706" s="315">
        <v>1</v>
      </c>
      <c r="P706" s="315"/>
      <c r="Q706" s="315"/>
      <c r="R706" s="315">
        <v>4</v>
      </c>
      <c r="S706" s="315"/>
      <c r="T706" s="315"/>
      <c r="U706" s="316">
        <f t="shared" si="45"/>
        <v>5</v>
      </c>
      <c r="V706" s="289"/>
      <c r="W706" s="336"/>
      <c r="X706" s="289"/>
      <c r="Y706" s="289"/>
      <c r="AA706" s="289"/>
    </row>
    <row r="707" spans="3:27" ht="16.5" customHeight="1">
      <c r="C707" s="317">
        <v>204</v>
      </c>
      <c r="D707" s="318"/>
      <c r="E707" s="353">
        <v>8</v>
      </c>
      <c r="F707" s="309">
        <v>8</v>
      </c>
      <c r="G707" s="309">
        <v>11</v>
      </c>
      <c r="H707" s="354">
        <v>4</v>
      </c>
      <c r="I707" s="315"/>
      <c r="J707" s="315"/>
      <c r="K707" s="315"/>
      <c r="L707" s="315">
        <v>1</v>
      </c>
      <c r="M707" s="315"/>
      <c r="N707" s="315"/>
      <c r="O707" s="315">
        <v>10</v>
      </c>
      <c r="P707" s="315"/>
      <c r="Q707" s="315"/>
      <c r="R707" s="315"/>
      <c r="S707" s="315"/>
      <c r="T707" s="315"/>
      <c r="U707" s="316">
        <f aca="true" t="shared" si="46" ref="U707:U725">SUM(J707:T707)</f>
        <v>11</v>
      </c>
      <c r="V707" s="289"/>
      <c r="W707" s="336"/>
      <c r="X707" s="289"/>
      <c r="Y707" s="289"/>
      <c r="AA707" s="289"/>
    </row>
    <row r="708" spans="3:27" ht="16.5" customHeight="1">
      <c r="C708" s="317" t="s">
        <v>206</v>
      </c>
      <c r="D708" s="318" t="s">
        <v>203</v>
      </c>
      <c r="E708" s="353">
        <v>13</v>
      </c>
      <c r="F708" s="309">
        <v>12</v>
      </c>
      <c r="G708" s="309">
        <v>23</v>
      </c>
      <c r="H708" s="354">
        <v>2</v>
      </c>
      <c r="I708" s="315"/>
      <c r="J708" s="315"/>
      <c r="K708" s="315"/>
      <c r="L708" s="315">
        <v>1</v>
      </c>
      <c r="M708" s="315"/>
      <c r="N708" s="315"/>
      <c r="O708" s="315">
        <v>7</v>
      </c>
      <c r="P708" s="315"/>
      <c r="Q708" s="315">
        <v>7</v>
      </c>
      <c r="R708" s="315">
        <v>8</v>
      </c>
      <c r="S708" s="315"/>
      <c r="T708" s="315"/>
      <c r="U708" s="316">
        <f t="shared" si="46"/>
        <v>23</v>
      </c>
      <c r="V708" s="289"/>
      <c r="W708" s="336"/>
      <c r="X708" s="289"/>
      <c r="Y708" s="289"/>
      <c r="AA708" s="289"/>
    </row>
    <row r="709" spans="3:27" ht="16.5" customHeight="1">
      <c r="C709" s="317" t="s">
        <v>207</v>
      </c>
      <c r="D709" s="318"/>
      <c r="E709" s="353">
        <v>13</v>
      </c>
      <c r="F709" s="309">
        <v>12</v>
      </c>
      <c r="G709" s="309">
        <v>18</v>
      </c>
      <c r="H709" s="354">
        <v>0</v>
      </c>
      <c r="I709" s="315"/>
      <c r="J709" s="315"/>
      <c r="K709" s="315"/>
      <c r="L709" s="315"/>
      <c r="M709" s="315"/>
      <c r="N709" s="315"/>
      <c r="O709" s="315"/>
      <c r="P709" s="315"/>
      <c r="Q709" s="315">
        <v>13</v>
      </c>
      <c r="R709" s="315">
        <v>5</v>
      </c>
      <c r="S709" s="315"/>
      <c r="T709" s="315"/>
      <c r="U709" s="316">
        <f t="shared" si="46"/>
        <v>18</v>
      </c>
      <c r="V709" s="289"/>
      <c r="W709" s="336"/>
      <c r="X709" s="289"/>
      <c r="Y709" s="289"/>
      <c r="AA709" s="289"/>
    </row>
    <row r="710" spans="3:27" ht="16.5" customHeight="1">
      <c r="C710" s="317" t="s">
        <v>208</v>
      </c>
      <c r="D710" s="318"/>
      <c r="E710" s="353">
        <v>9</v>
      </c>
      <c r="F710" s="309">
        <v>3</v>
      </c>
      <c r="G710" s="309">
        <v>4</v>
      </c>
      <c r="H710" s="354">
        <v>0</v>
      </c>
      <c r="I710" s="315"/>
      <c r="J710" s="315"/>
      <c r="K710" s="315"/>
      <c r="L710" s="315"/>
      <c r="M710" s="315"/>
      <c r="N710" s="315"/>
      <c r="O710" s="315">
        <v>4</v>
      </c>
      <c r="P710" s="315"/>
      <c r="Q710" s="315"/>
      <c r="R710" s="315"/>
      <c r="S710" s="315"/>
      <c r="T710" s="315"/>
      <c r="U710" s="316">
        <f t="shared" si="46"/>
        <v>4</v>
      </c>
      <c r="V710" s="289"/>
      <c r="W710" s="336"/>
      <c r="X710" s="289"/>
      <c r="Y710" s="289"/>
      <c r="AA710" s="289"/>
    </row>
    <row r="711" spans="3:27" ht="16.5" customHeight="1">
      <c r="C711" s="317" t="s">
        <v>209</v>
      </c>
      <c r="D711" s="318" t="s">
        <v>203</v>
      </c>
      <c r="E711" s="353">
        <v>0</v>
      </c>
      <c r="F711" s="309">
        <v>0</v>
      </c>
      <c r="G711" s="309">
        <v>0</v>
      </c>
      <c r="H711" s="354">
        <v>1</v>
      </c>
      <c r="I711" s="315"/>
      <c r="J711" s="315"/>
      <c r="K711" s="315"/>
      <c r="L711" s="315"/>
      <c r="M711" s="315"/>
      <c r="N711" s="315"/>
      <c r="O711" s="315"/>
      <c r="P711" s="315"/>
      <c r="Q711" s="315"/>
      <c r="R711" s="315"/>
      <c r="S711" s="315"/>
      <c r="T711" s="315"/>
      <c r="U711" s="316">
        <f t="shared" si="46"/>
        <v>0</v>
      </c>
      <c r="V711" s="289"/>
      <c r="W711" s="336"/>
      <c r="X711" s="289"/>
      <c r="Y711" s="289"/>
      <c r="AA711" s="289"/>
    </row>
    <row r="712" spans="3:27" ht="16.5" customHeight="1">
      <c r="C712" s="317">
        <v>260</v>
      </c>
      <c r="D712" s="318"/>
      <c r="E712" s="353">
        <v>6</v>
      </c>
      <c r="F712" s="309">
        <v>5</v>
      </c>
      <c r="G712" s="309">
        <v>5</v>
      </c>
      <c r="H712" s="354">
        <v>0</v>
      </c>
      <c r="I712" s="319"/>
      <c r="J712" s="319"/>
      <c r="K712" s="319"/>
      <c r="L712" s="319"/>
      <c r="M712" s="319"/>
      <c r="N712" s="319"/>
      <c r="O712" s="319"/>
      <c r="P712" s="319"/>
      <c r="Q712" s="319"/>
      <c r="R712" s="319">
        <v>5</v>
      </c>
      <c r="S712" s="319"/>
      <c r="T712" s="319"/>
      <c r="U712" s="316">
        <f t="shared" si="46"/>
        <v>5</v>
      </c>
      <c r="V712" s="289"/>
      <c r="W712" s="336"/>
      <c r="X712" s="289"/>
      <c r="Y712" s="289"/>
      <c r="AA712" s="289"/>
    </row>
    <row r="713" spans="3:27" ht="16.5" customHeight="1">
      <c r="C713" s="735" t="s">
        <v>210</v>
      </c>
      <c r="D713" s="736"/>
      <c r="E713" s="714">
        <v>4</v>
      </c>
      <c r="F713" s="709">
        <v>5</v>
      </c>
      <c r="G713" s="709">
        <v>5</v>
      </c>
      <c r="H713" s="707">
        <v>0</v>
      </c>
      <c r="I713" s="319"/>
      <c r="J713" s="319"/>
      <c r="K713" s="319"/>
      <c r="L713" s="319"/>
      <c r="M713" s="319"/>
      <c r="N713" s="319"/>
      <c r="O713" s="319">
        <v>1</v>
      </c>
      <c r="P713" s="319"/>
      <c r="Q713" s="319"/>
      <c r="R713" s="319">
        <v>4</v>
      </c>
      <c r="S713" s="319"/>
      <c r="T713" s="319"/>
      <c r="U713" s="316">
        <f t="shared" si="46"/>
        <v>5</v>
      </c>
      <c r="V713" s="289"/>
      <c r="W713" s="336"/>
      <c r="X713" s="289"/>
      <c r="Y713" s="289"/>
      <c r="AA713" s="289"/>
    </row>
    <row r="714" spans="3:27" ht="16.5" customHeight="1">
      <c r="C714" s="735">
        <v>305</v>
      </c>
      <c r="D714" s="736" t="s">
        <v>211</v>
      </c>
      <c r="E714" s="714">
        <v>6</v>
      </c>
      <c r="F714" s="709">
        <v>5</v>
      </c>
      <c r="G714" s="709">
        <v>6</v>
      </c>
      <c r="H714" s="707">
        <v>0</v>
      </c>
      <c r="I714" s="319"/>
      <c r="J714" s="319"/>
      <c r="K714" s="319"/>
      <c r="L714" s="319"/>
      <c r="M714" s="319"/>
      <c r="N714" s="319"/>
      <c r="O714" s="319"/>
      <c r="P714" s="319"/>
      <c r="Q714" s="319"/>
      <c r="R714" s="319">
        <v>6</v>
      </c>
      <c r="S714" s="319"/>
      <c r="T714" s="319"/>
      <c r="U714" s="316">
        <f t="shared" si="46"/>
        <v>6</v>
      </c>
      <c r="V714" s="289"/>
      <c r="W714" s="336"/>
      <c r="X714" s="289"/>
      <c r="Y714" s="289"/>
      <c r="AA714" s="289"/>
    </row>
    <row r="715" spans="3:27" ht="16.5" customHeight="1">
      <c r="C715" s="735" t="s">
        <v>194</v>
      </c>
      <c r="D715" s="736"/>
      <c r="E715" s="714">
        <v>8</v>
      </c>
      <c r="F715" s="709">
        <v>7</v>
      </c>
      <c r="G715" s="709">
        <v>9</v>
      </c>
      <c r="H715" s="707">
        <v>0</v>
      </c>
      <c r="I715" s="319"/>
      <c r="J715" s="319"/>
      <c r="K715" s="319"/>
      <c r="L715" s="319"/>
      <c r="M715" s="319"/>
      <c r="N715" s="319"/>
      <c r="O715" s="319">
        <v>9</v>
      </c>
      <c r="P715" s="319"/>
      <c r="Q715" s="319"/>
      <c r="R715" s="319"/>
      <c r="S715" s="319"/>
      <c r="T715" s="319"/>
      <c r="U715" s="316">
        <f t="shared" si="46"/>
        <v>9</v>
      </c>
      <c r="V715" s="289"/>
      <c r="W715" s="336"/>
      <c r="X715" s="289"/>
      <c r="Y715" s="289"/>
      <c r="AA715" s="289"/>
    </row>
    <row r="716" spans="3:27" ht="16.5" customHeight="1">
      <c r="C716" s="735">
        <v>444</v>
      </c>
      <c r="D716" s="736"/>
      <c r="E716" s="714">
        <v>15</v>
      </c>
      <c r="F716" s="709">
        <v>4</v>
      </c>
      <c r="G716" s="709">
        <v>11</v>
      </c>
      <c r="H716" s="707">
        <v>0</v>
      </c>
      <c r="I716" s="319"/>
      <c r="J716" s="319"/>
      <c r="K716" s="319"/>
      <c r="L716" s="319"/>
      <c r="M716" s="319"/>
      <c r="N716" s="319"/>
      <c r="O716" s="319"/>
      <c r="P716" s="319"/>
      <c r="Q716" s="319"/>
      <c r="R716" s="319">
        <v>11</v>
      </c>
      <c r="S716" s="319"/>
      <c r="T716" s="319"/>
      <c r="U716" s="316">
        <f t="shared" si="46"/>
        <v>11</v>
      </c>
      <c r="V716" s="289"/>
      <c r="W716" s="336"/>
      <c r="X716" s="289"/>
      <c r="Y716" s="289"/>
      <c r="AA716" s="289"/>
    </row>
    <row r="717" spans="3:27" ht="16.5" customHeight="1">
      <c r="C717" s="735" t="s">
        <v>195</v>
      </c>
      <c r="D717" s="736" t="s">
        <v>211</v>
      </c>
      <c r="E717" s="714">
        <v>5</v>
      </c>
      <c r="F717" s="709">
        <v>3</v>
      </c>
      <c r="G717" s="709">
        <v>5</v>
      </c>
      <c r="H717" s="707">
        <v>0</v>
      </c>
      <c r="I717" s="319"/>
      <c r="J717" s="319"/>
      <c r="K717" s="319"/>
      <c r="L717" s="319"/>
      <c r="M717" s="319"/>
      <c r="N717" s="319"/>
      <c r="O717" s="319">
        <v>1</v>
      </c>
      <c r="P717" s="319"/>
      <c r="Q717" s="319"/>
      <c r="R717" s="319">
        <v>4</v>
      </c>
      <c r="S717" s="319"/>
      <c r="T717" s="319"/>
      <c r="U717" s="316">
        <f t="shared" si="46"/>
        <v>5</v>
      </c>
      <c r="V717" s="289"/>
      <c r="W717" s="336"/>
      <c r="X717" s="289"/>
      <c r="Y717" s="289"/>
      <c r="AA717" s="289"/>
    </row>
    <row r="718" spans="3:27" ht="16.5" customHeight="1">
      <c r="C718" s="735" t="s">
        <v>212</v>
      </c>
      <c r="D718" s="736"/>
      <c r="E718" s="714">
        <v>8</v>
      </c>
      <c r="F718" s="709">
        <v>5</v>
      </c>
      <c r="G718" s="709">
        <v>11</v>
      </c>
      <c r="H718" s="707">
        <v>0</v>
      </c>
      <c r="I718" s="319"/>
      <c r="J718" s="319"/>
      <c r="K718" s="319"/>
      <c r="L718" s="319"/>
      <c r="M718" s="319"/>
      <c r="N718" s="319"/>
      <c r="O718" s="319"/>
      <c r="P718" s="319"/>
      <c r="Q718" s="319"/>
      <c r="R718" s="319">
        <v>11</v>
      </c>
      <c r="S718" s="319"/>
      <c r="T718" s="319"/>
      <c r="U718" s="316">
        <f t="shared" si="46"/>
        <v>11</v>
      </c>
      <c r="V718" s="289"/>
      <c r="W718" s="336"/>
      <c r="X718" s="289"/>
      <c r="Y718" s="289"/>
      <c r="AA718" s="289"/>
    </row>
    <row r="719" spans="3:27" ht="16.5" customHeight="1">
      <c r="C719" s="735">
        <v>550</v>
      </c>
      <c r="D719" s="736" t="s">
        <v>211</v>
      </c>
      <c r="E719" s="714">
        <v>4</v>
      </c>
      <c r="F719" s="709">
        <v>2</v>
      </c>
      <c r="G719" s="709">
        <v>4</v>
      </c>
      <c r="H719" s="707">
        <v>0</v>
      </c>
      <c r="I719" s="319"/>
      <c r="J719" s="319"/>
      <c r="K719" s="319"/>
      <c r="L719" s="319"/>
      <c r="M719" s="319"/>
      <c r="N719" s="319"/>
      <c r="O719" s="319">
        <v>4</v>
      </c>
      <c r="P719" s="319"/>
      <c r="Q719" s="319"/>
      <c r="R719" s="319"/>
      <c r="S719" s="319"/>
      <c r="T719" s="319"/>
      <c r="U719" s="316">
        <f t="shared" si="46"/>
        <v>4</v>
      </c>
      <c r="V719" s="289"/>
      <c r="W719" s="336"/>
      <c r="X719" s="289"/>
      <c r="Y719" s="289"/>
      <c r="AA719" s="289"/>
    </row>
    <row r="720" spans="3:27" ht="16.5" customHeight="1">
      <c r="C720" s="735">
        <v>681</v>
      </c>
      <c r="D720" s="736"/>
      <c r="E720" s="714">
        <v>6</v>
      </c>
      <c r="F720" s="709">
        <v>4</v>
      </c>
      <c r="G720" s="709">
        <v>6</v>
      </c>
      <c r="H720" s="707">
        <v>0</v>
      </c>
      <c r="I720" s="319"/>
      <c r="J720" s="319"/>
      <c r="K720" s="319"/>
      <c r="L720" s="319"/>
      <c r="M720" s="319"/>
      <c r="N720" s="319"/>
      <c r="O720" s="319"/>
      <c r="P720" s="319"/>
      <c r="Q720" s="319"/>
      <c r="R720" s="319">
        <v>6</v>
      </c>
      <c r="S720" s="319"/>
      <c r="T720" s="319"/>
      <c r="U720" s="316">
        <f t="shared" si="46"/>
        <v>6</v>
      </c>
      <c r="V720" s="289"/>
      <c r="W720" s="336"/>
      <c r="X720" s="289"/>
      <c r="Y720" s="289"/>
      <c r="AA720" s="289"/>
    </row>
    <row r="721" spans="3:27" ht="16.5" customHeight="1" hidden="1">
      <c r="C721" s="735"/>
      <c r="D721" s="736"/>
      <c r="E721" s="714"/>
      <c r="F721" s="709"/>
      <c r="G721" s="709"/>
      <c r="H721" s="707"/>
      <c r="I721" s="319"/>
      <c r="J721" s="319"/>
      <c r="K721" s="319"/>
      <c r="L721" s="319"/>
      <c r="M721" s="319"/>
      <c r="N721" s="319"/>
      <c r="O721" s="319"/>
      <c r="P721" s="319"/>
      <c r="Q721" s="319"/>
      <c r="R721" s="319"/>
      <c r="S721" s="319"/>
      <c r="T721" s="319"/>
      <c r="U721" s="316">
        <f t="shared" si="46"/>
        <v>0</v>
      </c>
      <c r="V721" s="289"/>
      <c r="W721" s="336"/>
      <c r="X721" s="289"/>
      <c r="Y721" s="289"/>
      <c r="AA721" s="289"/>
    </row>
    <row r="722" spans="3:27" ht="16.5" customHeight="1" hidden="1">
      <c r="C722" s="735"/>
      <c r="D722" s="736"/>
      <c r="E722" s="714"/>
      <c r="F722" s="709"/>
      <c r="G722" s="709"/>
      <c r="H722" s="707"/>
      <c r="I722" s="319"/>
      <c r="J722" s="319"/>
      <c r="K722" s="319"/>
      <c r="L722" s="319"/>
      <c r="M722" s="319"/>
      <c r="N722" s="319"/>
      <c r="O722" s="319"/>
      <c r="P722" s="319"/>
      <c r="Q722" s="319"/>
      <c r="R722" s="319"/>
      <c r="S722" s="319"/>
      <c r="T722" s="319"/>
      <c r="U722" s="316">
        <f t="shared" si="46"/>
        <v>0</v>
      </c>
      <c r="V722" s="289"/>
      <c r="W722" s="336"/>
      <c r="X722" s="289"/>
      <c r="Y722" s="289"/>
      <c r="AA722" s="289"/>
    </row>
    <row r="723" spans="3:27" ht="16.5" customHeight="1" hidden="1">
      <c r="C723" s="735"/>
      <c r="D723" s="736"/>
      <c r="E723" s="714"/>
      <c r="F723" s="709"/>
      <c r="G723" s="709"/>
      <c r="H723" s="707"/>
      <c r="I723" s="319"/>
      <c r="J723" s="319"/>
      <c r="K723" s="319"/>
      <c r="L723" s="319"/>
      <c r="M723" s="319"/>
      <c r="N723" s="319"/>
      <c r="O723" s="319"/>
      <c r="P723" s="319"/>
      <c r="Q723" s="319"/>
      <c r="R723" s="319"/>
      <c r="S723" s="319"/>
      <c r="T723" s="319"/>
      <c r="U723" s="316">
        <f t="shared" si="46"/>
        <v>0</v>
      </c>
      <c r="V723" s="289"/>
      <c r="W723" s="336"/>
      <c r="X723" s="289"/>
      <c r="Y723" s="289"/>
      <c r="AA723" s="289"/>
    </row>
    <row r="724" spans="3:27" ht="16.5" customHeight="1" hidden="1">
      <c r="C724" s="735"/>
      <c r="D724" s="736"/>
      <c r="E724" s="714"/>
      <c r="F724" s="709"/>
      <c r="G724" s="709"/>
      <c r="H724" s="707"/>
      <c r="I724" s="319"/>
      <c r="J724" s="319"/>
      <c r="K724" s="319"/>
      <c r="L724" s="319"/>
      <c r="M724" s="319"/>
      <c r="N724" s="319"/>
      <c r="O724" s="319"/>
      <c r="P724" s="319"/>
      <c r="Q724" s="319"/>
      <c r="R724" s="319"/>
      <c r="S724" s="319"/>
      <c r="T724" s="319"/>
      <c r="U724" s="316">
        <f t="shared" si="46"/>
        <v>0</v>
      </c>
      <c r="V724" s="289"/>
      <c r="W724" s="336"/>
      <c r="X724" s="289"/>
      <c r="Y724" s="289"/>
      <c r="AA724" s="289"/>
    </row>
    <row r="725" spans="3:27" ht="16.5" customHeight="1" thickBot="1">
      <c r="C725" s="320"/>
      <c r="D725" s="321"/>
      <c r="E725" s="358"/>
      <c r="F725" s="359"/>
      <c r="G725" s="359"/>
      <c r="H725" s="360"/>
      <c r="I725" s="319"/>
      <c r="J725" s="325"/>
      <c r="K725" s="325"/>
      <c r="L725" s="325"/>
      <c r="M725" s="325"/>
      <c r="N725" s="325"/>
      <c r="O725" s="325"/>
      <c r="P725" s="325"/>
      <c r="Q725" s="325"/>
      <c r="R725" s="325"/>
      <c r="S725" s="325"/>
      <c r="T725" s="766"/>
      <c r="U725" s="316">
        <f t="shared" si="46"/>
        <v>0</v>
      </c>
      <c r="V725" s="289"/>
      <c r="W725" s="336"/>
      <c r="X725" s="289"/>
      <c r="Y725" s="289"/>
      <c r="AA725" s="289"/>
    </row>
    <row r="726" spans="2:27" ht="16.5" customHeight="1">
      <c r="B726" s="293" t="s">
        <v>9</v>
      </c>
      <c r="C726" s="327"/>
      <c r="D726" s="328" t="s">
        <v>12</v>
      </c>
      <c r="E726" s="335">
        <f>SUM(E694:E725)+E743</f>
        <v>224</v>
      </c>
      <c r="F726" s="336">
        <f>SUM(F694:F725)+F743</f>
        <v>136</v>
      </c>
      <c r="G726" s="336">
        <f>SUM(G694:G725)+G743</f>
        <v>226</v>
      </c>
      <c r="H726" s="337">
        <f>SUM(H694:H725)+H743</f>
        <v>12</v>
      </c>
      <c r="I726" s="297"/>
      <c r="J726" s="338">
        <f>SUM(J694:J725)+J743</f>
        <v>7</v>
      </c>
      <c r="K726" s="338">
        <f>SUM(K694:K725)+K743</f>
        <v>8</v>
      </c>
      <c r="L726" s="338">
        <f>SUM(L694:L725)+L743</f>
        <v>10</v>
      </c>
      <c r="M726" s="338"/>
      <c r="N726" s="338"/>
      <c r="O726" s="338">
        <f>SUM(O694:O725)+O743</f>
        <v>68</v>
      </c>
      <c r="P726" s="338"/>
      <c r="Q726" s="338">
        <f>SUM(Q694:Q725)+Q743</f>
        <v>25</v>
      </c>
      <c r="R726" s="338">
        <f>SUM(R694:R725)+R743</f>
        <v>108</v>
      </c>
      <c r="S726" s="338"/>
      <c r="T726" s="365"/>
      <c r="U726" s="776">
        <f>SUM(J726:T726)</f>
        <v>226</v>
      </c>
      <c r="V726" s="289"/>
      <c r="W726" s="336"/>
      <c r="X726" s="289"/>
      <c r="Y726" s="289"/>
      <c r="AA726" s="289"/>
    </row>
    <row r="727" spans="2:27" ht="16.5" customHeight="1">
      <c r="B727" s="293" t="s">
        <v>10</v>
      </c>
      <c r="C727" s="327"/>
      <c r="D727" s="328"/>
      <c r="E727" s="335">
        <f>+E728-E726</f>
        <v>47.19999999999999</v>
      </c>
      <c r="F727" s="336">
        <f>+F728-F726</f>
        <v>135.2</v>
      </c>
      <c r="G727" s="336">
        <f>+G728-G726</f>
        <v>45.19999999999999</v>
      </c>
      <c r="H727" s="337"/>
      <c r="I727" s="338"/>
      <c r="J727" s="315"/>
      <c r="K727" s="318">
        <v>1</v>
      </c>
      <c r="L727" s="318">
        <v>1</v>
      </c>
      <c r="M727" s="315"/>
      <c r="N727" s="315"/>
      <c r="O727" s="315">
        <f>O726*0.2</f>
        <v>13.600000000000001</v>
      </c>
      <c r="P727" s="315">
        <f>P726*0.2</f>
        <v>0</v>
      </c>
      <c r="Q727" s="315">
        <f>Q726*0.2</f>
        <v>5</v>
      </c>
      <c r="R727" s="315">
        <f>R726*0.2</f>
        <v>21.6</v>
      </c>
      <c r="S727" s="315"/>
      <c r="T727" s="763"/>
      <c r="U727" s="352">
        <v>43</v>
      </c>
      <c r="V727" s="769"/>
      <c r="W727" s="336"/>
      <c r="X727" s="289"/>
      <c r="Y727" s="289"/>
      <c r="AA727" s="289"/>
    </row>
    <row r="728" spans="2:27" ht="16.5" customHeight="1" thickBot="1">
      <c r="B728" s="293" t="s">
        <v>11</v>
      </c>
      <c r="C728" s="327"/>
      <c r="D728" s="328"/>
      <c r="E728" s="339">
        <f>MAX(E726:H726)*0.2+MAX(E726:H726)</f>
        <v>271.2</v>
      </c>
      <c r="F728" s="340">
        <f>MAX(E726:H726)*0.2+MAX(E726:H726)</f>
        <v>271.2</v>
      </c>
      <c r="G728" s="340">
        <f>MAX(E726:H726)*0.2+MAX(E726:H726)</f>
        <v>271.2</v>
      </c>
      <c r="H728" s="341"/>
      <c r="I728" s="342"/>
      <c r="J728" s="342">
        <f>SUM(J726:J727)</f>
        <v>7</v>
      </c>
      <c r="K728" s="342">
        <f aca="true" t="shared" si="47" ref="K728:R728">SUM(K726:K727)</f>
        <v>9</v>
      </c>
      <c r="L728" s="342">
        <f t="shared" si="47"/>
        <v>11</v>
      </c>
      <c r="M728" s="342">
        <f t="shared" si="47"/>
        <v>0</v>
      </c>
      <c r="N728" s="342">
        <f t="shared" si="47"/>
        <v>0</v>
      </c>
      <c r="O728" s="342">
        <f t="shared" si="47"/>
        <v>81.6</v>
      </c>
      <c r="P728" s="342">
        <f t="shared" si="47"/>
        <v>0</v>
      </c>
      <c r="Q728" s="342">
        <f t="shared" si="47"/>
        <v>30</v>
      </c>
      <c r="R728" s="342">
        <f t="shared" si="47"/>
        <v>129.6</v>
      </c>
      <c r="S728" s="343"/>
      <c r="T728" s="777"/>
      <c r="U728" s="1189">
        <v>269</v>
      </c>
      <c r="V728" s="769"/>
      <c r="W728" s="336"/>
      <c r="X728" s="289"/>
      <c r="Y728" s="289"/>
      <c r="AA728" s="289"/>
    </row>
    <row r="729" spans="2:27" ht="16.5" customHeight="1">
      <c r="B729" s="293" t="s">
        <v>26</v>
      </c>
      <c r="C729" s="344"/>
      <c r="D729" s="336"/>
      <c r="E729" s="336"/>
      <c r="F729" s="336"/>
      <c r="G729" s="336"/>
      <c r="H729" s="336"/>
      <c r="I729" s="338"/>
      <c r="J729" s="345">
        <f>+J727/J726</f>
        <v>0</v>
      </c>
      <c r="K729" s="345">
        <f>+K727/K726</f>
        <v>0.125</v>
      </c>
      <c r="L729" s="345">
        <f>+L727/L726</f>
        <v>0.1</v>
      </c>
      <c r="M729" s="345"/>
      <c r="N729" s="345"/>
      <c r="O729" s="345">
        <f>+O727/O726</f>
        <v>0.2</v>
      </c>
      <c r="P729" s="345"/>
      <c r="Q729" s="345">
        <f>+Q727/Q726</f>
        <v>0.2</v>
      </c>
      <c r="R729" s="345">
        <f>+R727/R726</f>
        <v>0.2</v>
      </c>
      <c r="S729" s="345"/>
      <c r="T729" s="345"/>
      <c r="U729" s="624">
        <f>+U727/U726</f>
        <v>0.1902654867256637</v>
      </c>
      <c r="V729" s="289"/>
      <c r="W729" s="336"/>
      <c r="X729" s="289"/>
      <c r="Y729" s="289"/>
      <c r="AA729" s="289"/>
    </row>
    <row r="730" spans="3:9" ht="16.5" customHeight="1">
      <c r="C730" s="344"/>
      <c r="D730" s="336"/>
      <c r="E730" s="336"/>
      <c r="F730" s="336"/>
      <c r="G730" s="336"/>
      <c r="H730" s="336"/>
      <c r="I730" s="338"/>
    </row>
    <row r="731" spans="2:9" ht="16.5" customHeight="1">
      <c r="B731" s="293"/>
      <c r="C731" s="344"/>
      <c r="D731" s="336"/>
      <c r="E731" s="336"/>
      <c r="F731" s="336"/>
      <c r="G731" s="336"/>
      <c r="H731" s="336"/>
      <c r="I731" s="338"/>
    </row>
    <row r="732" spans="2:9" ht="16.5" customHeight="1">
      <c r="B732" s="293" t="s">
        <v>259</v>
      </c>
      <c r="C732" s="344"/>
      <c r="D732" s="336"/>
      <c r="E732" s="336"/>
      <c r="F732" s="336"/>
      <c r="G732" s="336"/>
      <c r="H732" s="336"/>
      <c r="I732" s="338"/>
    </row>
    <row r="733" spans="2:28" ht="16.5" customHeight="1" hidden="1" thickBot="1">
      <c r="B733" s="1213" t="s">
        <v>303</v>
      </c>
      <c r="C733" s="1214"/>
      <c r="D733" s="1214"/>
      <c r="E733" s="1214"/>
      <c r="F733" s="1214"/>
      <c r="G733" s="1214"/>
      <c r="H733" s="1214"/>
      <c r="I733" s="1214"/>
      <c r="J733" s="1214"/>
      <c r="K733" s="1214"/>
      <c r="L733" s="1214"/>
      <c r="M733" s="1214"/>
      <c r="N733" s="1214"/>
      <c r="O733" s="1214"/>
      <c r="P733" s="1214"/>
      <c r="Q733" s="1214"/>
      <c r="R733" s="1214"/>
      <c r="S733" s="1214"/>
      <c r="T733" s="1214"/>
      <c r="U733" s="1215"/>
      <c r="V733" s="293"/>
      <c r="W733" s="293"/>
      <c r="X733" s="293"/>
      <c r="Y733" s="293"/>
      <c r="AA733" s="336"/>
      <c r="AB733" s="347"/>
    </row>
    <row r="734" spans="2:28" ht="16.5" customHeight="1">
      <c r="B734" s="293"/>
      <c r="C734" s="344"/>
      <c r="D734" s="336"/>
      <c r="E734" s="336"/>
      <c r="F734" s="336"/>
      <c r="G734" s="336"/>
      <c r="H734" s="336"/>
      <c r="I734" s="338"/>
      <c r="AA734" s="336"/>
      <c r="AB734" s="347"/>
    </row>
    <row r="735" spans="2:28" ht="16.5" customHeight="1" thickBot="1">
      <c r="B735" s="293"/>
      <c r="C735" s="344"/>
      <c r="D735" s="336"/>
      <c r="E735" s="336"/>
      <c r="F735" s="336"/>
      <c r="G735" s="336"/>
      <c r="H735" s="336"/>
      <c r="I735" s="338"/>
      <c r="AA735" s="336"/>
      <c r="AB735" s="347"/>
    </row>
    <row r="736" spans="2:28" ht="16.5" customHeight="1" thickBot="1">
      <c r="B736" s="1213" t="s">
        <v>228</v>
      </c>
      <c r="C736" s="1222"/>
      <c r="D736" s="1222"/>
      <c r="E736" s="1222"/>
      <c r="F736" s="1222"/>
      <c r="G736" s="1222"/>
      <c r="H736" s="1222"/>
      <c r="I736" s="1222"/>
      <c r="J736" s="1222"/>
      <c r="K736" s="1222"/>
      <c r="L736" s="1222"/>
      <c r="M736" s="1222"/>
      <c r="N736" s="1222"/>
      <c r="O736" s="1222"/>
      <c r="P736" s="1222"/>
      <c r="Q736" s="1222"/>
      <c r="R736" s="1222"/>
      <c r="S736" s="1222"/>
      <c r="T736" s="1222"/>
      <c r="U736" s="1223"/>
      <c r="V736" s="388"/>
      <c r="W736" s="388"/>
      <c r="X736" s="388"/>
      <c r="Y736" s="388"/>
      <c r="AA736" s="336"/>
      <c r="AB736" s="347"/>
    </row>
    <row r="737" spans="2:28" ht="16.5" customHeight="1" thickBot="1">
      <c r="B737" s="388"/>
      <c r="C737" s="618"/>
      <c r="D737" s="618"/>
      <c r="E737" s="388"/>
      <c r="F737" s="388"/>
      <c r="G737" s="388"/>
      <c r="H737" s="388"/>
      <c r="I737" s="375"/>
      <c r="J737" s="375"/>
      <c r="K737" s="375"/>
      <c r="L737" s="375"/>
      <c r="M737" s="375"/>
      <c r="N737" s="375"/>
      <c r="O737" s="375"/>
      <c r="P737" s="375"/>
      <c r="Q737" s="375"/>
      <c r="R737" s="375"/>
      <c r="S737" s="375"/>
      <c r="T737" s="375"/>
      <c r="U737" s="375"/>
      <c r="V737" s="375"/>
      <c r="W737" s="375"/>
      <c r="X737" s="375"/>
      <c r="Y737" s="375"/>
      <c r="AA737" s="336"/>
      <c r="AB737" s="347"/>
    </row>
    <row r="738" spans="2:28" ht="16.5" customHeight="1" thickBot="1">
      <c r="B738" s="347"/>
      <c r="C738" s="295"/>
      <c r="D738" s="296"/>
      <c r="E738" s="1194" t="s">
        <v>3</v>
      </c>
      <c r="F738" s="1195"/>
      <c r="G738" s="1195"/>
      <c r="H738" s="1196"/>
      <c r="I738" s="297"/>
      <c r="J738" s="1225" t="s">
        <v>14</v>
      </c>
      <c r="K738" s="1225"/>
      <c r="L738" s="1225"/>
      <c r="M738" s="1225"/>
      <c r="N738" s="1225"/>
      <c r="O738" s="1225"/>
      <c r="P738" s="1225"/>
      <c r="Q738" s="1225"/>
      <c r="R738" s="1225"/>
      <c r="S738" s="1225"/>
      <c r="T738" s="1225"/>
      <c r="U738" s="1226"/>
      <c r="V738" s="376"/>
      <c r="W738" s="376"/>
      <c r="X738" s="376"/>
      <c r="Y738" s="376"/>
      <c r="AA738" s="336"/>
      <c r="AB738" s="347"/>
    </row>
    <row r="739" spans="2:28" ht="16.5" customHeight="1" thickBot="1">
      <c r="B739" s="293"/>
      <c r="C739" s="298" t="s">
        <v>4</v>
      </c>
      <c r="D739" s="299"/>
      <c r="E739" s="348" t="s">
        <v>5</v>
      </c>
      <c r="F739" s="301" t="s">
        <v>6</v>
      </c>
      <c r="G739" s="301" t="s">
        <v>7</v>
      </c>
      <c r="H739" s="349" t="s">
        <v>8</v>
      </c>
      <c r="I739" s="303" t="s">
        <v>125</v>
      </c>
      <c r="J739" s="304" t="s">
        <v>126</v>
      </c>
      <c r="K739" s="305">
        <v>20</v>
      </c>
      <c r="L739" s="305">
        <v>23</v>
      </c>
      <c r="M739" s="305">
        <v>44</v>
      </c>
      <c r="N739" s="305">
        <v>45</v>
      </c>
      <c r="O739" s="305">
        <v>46</v>
      </c>
      <c r="P739" s="305">
        <v>50</v>
      </c>
      <c r="Q739" s="305">
        <v>53</v>
      </c>
      <c r="R739" s="305">
        <v>63</v>
      </c>
      <c r="S739" s="305">
        <v>67</v>
      </c>
      <c r="T739" s="305">
        <v>70</v>
      </c>
      <c r="U739" s="1034" t="s">
        <v>16</v>
      </c>
      <c r="V739" s="772"/>
      <c r="W739" s="772"/>
      <c r="X739" s="772"/>
      <c r="Y739" s="772"/>
      <c r="AA739" s="336"/>
      <c r="AB739" s="347"/>
    </row>
    <row r="740" spans="3:28" ht="16.5" customHeight="1">
      <c r="C740" s="351" t="s">
        <v>231</v>
      </c>
      <c r="D740" s="352" t="s">
        <v>232</v>
      </c>
      <c r="E740" s="353">
        <v>0</v>
      </c>
      <c r="F740" s="309">
        <v>0</v>
      </c>
      <c r="G740" s="309">
        <v>2</v>
      </c>
      <c r="H740" s="354">
        <v>0</v>
      </c>
      <c r="I740" s="311"/>
      <c r="J740" s="1178"/>
      <c r="K740" s="684"/>
      <c r="L740" s="684">
        <v>2</v>
      </c>
      <c r="M740" s="684"/>
      <c r="N740" s="684"/>
      <c r="O740" s="684"/>
      <c r="P740" s="684"/>
      <c r="Q740" s="684"/>
      <c r="R740" s="684"/>
      <c r="S740" s="684"/>
      <c r="T740" s="684"/>
      <c r="U740" s="783">
        <f>SUM(J740:T740)</f>
        <v>2</v>
      </c>
      <c r="V740" s="376"/>
      <c r="W740" s="376"/>
      <c r="X740" s="376"/>
      <c r="Y740" s="376"/>
      <c r="AA740" s="336"/>
      <c r="AB740" s="347"/>
    </row>
    <row r="741" spans="3:28" ht="16.5" customHeight="1" thickBot="1">
      <c r="C741" s="356">
        <v>657</v>
      </c>
      <c r="D741" s="357" t="s">
        <v>230</v>
      </c>
      <c r="E741" s="358">
        <v>0</v>
      </c>
      <c r="F741" s="359">
        <v>0</v>
      </c>
      <c r="G741" s="359">
        <v>6</v>
      </c>
      <c r="H741" s="360">
        <v>0</v>
      </c>
      <c r="I741" s="325"/>
      <c r="J741" s="1077"/>
      <c r="K741" s="343"/>
      <c r="L741" s="343">
        <v>3</v>
      </c>
      <c r="M741" s="343"/>
      <c r="N741" s="343"/>
      <c r="O741" s="343">
        <v>2</v>
      </c>
      <c r="P741" s="343"/>
      <c r="Q741" s="343"/>
      <c r="R741" s="343">
        <v>1</v>
      </c>
      <c r="S741" s="343"/>
      <c r="T741" s="343"/>
      <c r="U741" s="1105">
        <f>SUM(J741:T741)</f>
        <v>6</v>
      </c>
      <c r="V741" s="376"/>
      <c r="W741" s="376"/>
      <c r="X741" s="376"/>
      <c r="Y741" s="376"/>
      <c r="AA741" s="336"/>
      <c r="AB741" s="347"/>
    </row>
    <row r="742" spans="3:28" ht="16.5" customHeight="1" hidden="1">
      <c r="C742" s="344"/>
      <c r="D742" s="336"/>
      <c r="E742" s="335"/>
      <c r="F742" s="336"/>
      <c r="G742" s="336"/>
      <c r="H742" s="336"/>
      <c r="I742" s="338"/>
      <c r="J742" s="366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U742" s="366"/>
      <c r="V742" s="338"/>
      <c r="W742" s="338"/>
      <c r="X742" s="338"/>
      <c r="Y742" s="338"/>
      <c r="AA742" s="336"/>
      <c r="AB742" s="347"/>
    </row>
    <row r="743" spans="2:28" ht="16.5" customHeight="1" thickBot="1">
      <c r="B743" s="367" t="s">
        <v>11</v>
      </c>
      <c r="C743" s="344"/>
      <c r="D743" s="336"/>
      <c r="E743" s="339">
        <f>SUM(E740:E742)</f>
        <v>0</v>
      </c>
      <c r="F743" s="340">
        <f>SUM(F740:F742)</f>
        <v>0</v>
      </c>
      <c r="G743" s="340">
        <f>SUM(G740:G742)</f>
        <v>8</v>
      </c>
      <c r="H743" s="340">
        <f>SUM(H740:H742)</f>
        <v>0</v>
      </c>
      <c r="I743" s="342"/>
      <c r="J743" s="369">
        <f aca="true" t="shared" si="48" ref="J743:Y743">SUM(J740:J742)</f>
        <v>0</v>
      </c>
      <c r="K743" s="342"/>
      <c r="L743" s="342">
        <f>SUM(L740:L741)</f>
        <v>5</v>
      </c>
      <c r="M743" s="342">
        <f t="shared" si="48"/>
        <v>0</v>
      </c>
      <c r="N743" s="342">
        <f t="shared" si="48"/>
        <v>0</v>
      </c>
      <c r="O743" s="342">
        <f t="shared" si="48"/>
        <v>2</v>
      </c>
      <c r="P743" s="342">
        <f t="shared" si="48"/>
        <v>0</v>
      </c>
      <c r="Q743" s="342">
        <f t="shared" si="48"/>
        <v>0</v>
      </c>
      <c r="R743" s="342">
        <f t="shared" si="48"/>
        <v>1</v>
      </c>
      <c r="S743" s="342">
        <f t="shared" si="48"/>
        <v>0</v>
      </c>
      <c r="T743" s="342"/>
      <c r="U743" s="773">
        <f t="shared" si="48"/>
        <v>8</v>
      </c>
      <c r="V743" s="338">
        <f t="shared" si="48"/>
        <v>0</v>
      </c>
      <c r="W743" s="338">
        <f t="shared" si="48"/>
        <v>0</v>
      </c>
      <c r="X743" s="338">
        <f t="shared" si="48"/>
        <v>0</v>
      </c>
      <c r="Y743" s="338">
        <f t="shared" si="48"/>
        <v>0</v>
      </c>
      <c r="AA743" s="336">
        <f>SUM(AA740:AA742)</f>
        <v>0</v>
      </c>
      <c r="AB743" s="347"/>
    </row>
    <row r="744" spans="27:28" ht="16.5" customHeight="1">
      <c r="AA744" s="336"/>
      <c r="AB744" s="347"/>
    </row>
    <row r="745" spans="2:28" ht="16.5" customHeight="1" hidden="1">
      <c r="B745" s="382"/>
      <c r="C745" s="327"/>
      <c r="D745" s="328"/>
      <c r="E745" s="336"/>
      <c r="F745" s="336"/>
      <c r="G745" s="336"/>
      <c r="H745" s="336"/>
      <c r="M745" s="292" t="s">
        <v>47</v>
      </c>
      <c r="AA745" s="336"/>
      <c r="AB745" s="347"/>
    </row>
    <row r="746" spans="3:28" ht="16.5" customHeight="1" hidden="1">
      <c r="C746" s="327"/>
      <c r="D746" s="328"/>
      <c r="E746" s="336"/>
      <c r="F746" s="336"/>
      <c r="G746" s="336"/>
      <c r="H746" s="336"/>
      <c r="M746" s="292" t="s">
        <v>47</v>
      </c>
      <c r="AA746" s="336"/>
      <c r="AB746" s="347"/>
    </row>
    <row r="747" spans="2:28" ht="16.5" customHeight="1" thickBot="1">
      <c r="B747" s="382" t="s">
        <v>331</v>
      </c>
      <c r="C747" s="327"/>
      <c r="D747" s="328"/>
      <c r="E747" s="336"/>
      <c r="F747" s="336"/>
      <c r="G747" s="336"/>
      <c r="H747" s="336"/>
      <c r="Q747" s="603">
        <v>22</v>
      </c>
      <c r="AA747" s="336"/>
      <c r="AB747" s="347"/>
    </row>
    <row r="748" spans="2:22" ht="16.5" customHeight="1" thickBot="1">
      <c r="B748" s="370"/>
      <c r="C748" s="938"/>
      <c r="D748" s="982"/>
      <c r="E748" s="1230" t="s">
        <v>3</v>
      </c>
      <c r="F748" s="1206"/>
      <c r="G748" s="1206"/>
      <c r="H748" s="1207"/>
      <c r="I748" s="297"/>
      <c r="J748" s="1199" t="s">
        <v>14</v>
      </c>
      <c r="K748" s="1200"/>
      <c r="L748" s="1200"/>
      <c r="M748" s="1200"/>
      <c r="N748" s="1200"/>
      <c r="O748" s="1200"/>
      <c r="P748" s="1200"/>
      <c r="Q748" s="1200"/>
      <c r="R748" s="1200"/>
      <c r="S748" s="1200"/>
      <c r="T748" s="1200"/>
      <c r="U748" s="1201"/>
      <c r="V748" s="1123"/>
    </row>
    <row r="749" spans="2:27" ht="16.5" customHeight="1" thickBot="1">
      <c r="B749" s="382"/>
      <c r="C749" s="1044" t="s">
        <v>4</v>
      </c>
      <c r="D749" s="1045"/>
      <c r="E749" s="1053" t="s">
        <v>5</v>
      </c>
      <c r="F749" s="1054" t="s">
        <v>6</v>
      </c>
      <c r="G749" s="1054" t="s">
        <v>7</v>
      </c>
      <c r="H749" s="1055" t="s">
        <v>8</v>
      </c>
      <c r="I749" s="303" t="s">
        <v>125</v>
      </c>
      <c r="J749" s="975" t="s">
        <v>126</v>
      </c>
      <c r="K749" s="976">
        <v>20</v>
      </c>
      <c r="L749" s="976">
        <v>23</v>
      </c>
      <c r="M749" s="976" t="s">
        <v>114</v>
      </c>
      <c r="N749" s="976" t="s">
        <v>137</v>
      </c>
      <c r="O749" s="976" t="s">
        <v>138</v>
      </c>
      <c r="P749" s="976" t="s">
        <v>139</v>
      </c>
      <c r="Q749" s="976" t="s">
        <v>140</v>
      </c>
      <c r="R749" s="976" t="s">
        <v>141</v>
      </c>
      <c r="S749" s="976" t="s">
        <v>142</v>
      </c>
      <c r="T749" s="976" t="s">
        <v>143</v>
      </c>
      <c r="U749" s="995" t="s">
        <v>16</v>
      </c>
      <c r="V749" s="289"/>
      <c r="W749" s="291"/>
      <c r="X749" s="289"/>
      <c r="Y749" s="289"/>
      <c r="AA749" s="289"/>
    </row>
    <row r="750" spans="2:27" ht="16.5" customHeight="1" thickBot="1">
      <c r="B750" s="382"/>
      <c r="C750" s="1046">
        <v>710</v>
      </c>
      <c r="D750" s="1047"/>
      <c r="E750" s="688">
        <v>16</v>
      </c>
      <c r="F750" s="689">
        <v>8</v>
      </c>
      <c r="G750" s="689">
        <v>18</v>
      </c>
      <c r="H750" s="968">
        <v>0</v>
      </c>
      <c r="I750" s="338"/>
      <c r="J750" s="1146"/>
      <c r="K750" s="1143"/>
      <c r="L750" s="1143"/>
      <c r="M750" s="1143"/>
      <c r="N750" s="1143"/>
      <c r="O750" s="1143"/>
      <c r="P750" s="1143"/>
      <c r="Q750" s="1143">
        <v>18</v>
      </c>
      <c r="R750" s="1143"/>
      <c r="S750" s="1143"/>
      <c r="T750" s="1145"/>
      <c r="U750" s="1051">
        <f>SUM(J750:T750)</f>
        <v>18</v>
      </c>
      <c r="V750" s="289"/>
      <c r="W750" s="338"/>
      <c r="X750" s="289"/>
      <c r="Y750" s="289"/>
      <c r="AA750" s="289"/>
    </row>
    <row r="751" spans="2:27" ht="16.5" customHeight="1" hidden="1" thickBot="1">
      <c r="B751" s="675"/>
      <c r="C751" s="1043"/>
      <c r="D751" s="341"/>
      <c r="E751" s="714"/>
      <c r="F751" s="709"/>
      <c r="G751" s="709"/>
      <c r="H751" s="707"/>
      <c r="I751" s="319"/>
      <c r="J751" s="1048"/>
      <c r="K751" s="716"/>
      <c r="L751" s="717"/>
      <c r="M751" s="717"/>
      <c r="N751" s="717"/>
      <c r="O751" s="717"/>
      <c r="P751" s="717"/>
      <c r="Q751" s="717"/>
      <c r="R751" s="717"/>
      <c r="S751" s="717"/>
      <c r="T751" s="1050"/>
      <c r="U751" s="1014"/>
      <c r="V751" s="289"/>
      <c r="W751" s="336"/>
      <c r="X751" s="289"/>
      <c r="Y751" s="289"/>
      <c r="AA751" s="289"/>
    </row>
    <row r="752" spans="2:27" ht="16.5" customHeight="1">
      <c r="B752" s="385" t="s">
        <v>9</v>
      </c>
      <c r="C752" s="327"/>
      <c r="D752" s="328"/>
      <c r="E752" s="947">
        <f>SUM(E750:E751)</f>
        <v>16</v>
      </c>
      <c r="F752" s="948">
        <f>SUM(F750:F751)</f>
        <v>8</v>
      </c>
      <c r="G752" s="948">
        <f>SUM(G750:G751)</f>
        <v>18</v>
      </c>
      <c r="H752" s="964">
        <f>SUM(H751)</f>
        <v>0</v>
      </c>
      <c r="I752" s="297"/>
      <c r="J752" s="961"/>
      <c r="K752" s="315"/>
      <c r="L752" s="315"/>
      <c r="M752" s="315"/>
      <c r="N752" s="315"/>
      <c r="O752" s="315"/>
      <c r="P752" s="315"/>
      <c r="Q752" s="315">
        <f>SUM(Q750:Q751)</f>
        <v>18</v>
      </c>
      <c r="R752" s="315"/>
      <c r="S752" s="315"/>
      <c r="T752" s="1052">
        <f>SUM(T750:T751)</f>
        <v>0</v>
      </c>
      <c r="U752" s="1000">
        <f>SUM(U750:U751)</f>
        <v>18</v>
      </c>
      <c r="V752" s="289"/>
      <c r="W752" s="336"/>
      <c r="X752" s="289"/>
      <c r="Y752" s="289"/>
      <c r="AA752" s="289"/>
    </row>
    <row r="753" spans="2:27" ht="16.5" customHeight="1" thickBot="1">
      <c r="B753" s="378" t="s">
        <v>10</v>
      </c>
      <c r="C753" s="379"/>
      <c r="D753" s="328"/>
      <c r="E753" s="951">
        <f>+E754-E752</f>
        <v>5.600000000000001</v>
      </c>
      <c r="F753" s="336">
        <f>+F754-F752</f>
        <v>13.600000000000001</v>
      </c>
      <c r="G753" s="336">
        <f>+G754-G752</f>
        <v>3.6000000000000014</v>
      </c>
      <c r="H753" s="965"/>
      <c r="I753" s="342"/>
      <c r="J753" s="961">
        <f>SUM(J750:J752)</f>
        <v>0</v>
      </c>
      <c r="K753" s="315"/>
      <c r="L753" s="315">
        <f aca="true" t="shared" si="49" ref="L753:S753">SUM(L750:L752)</f>
        <v>0</v>
      </c>
      <c r="M753" s="315">
        <f t="shared" si="49"/>
        <v>0</v>
      </c>
      <c r="N753" s="315">
        <f t="shared" si="49"/>
        <v>0</v>
      </c>
      <c r="O753" s="315">
        <f t="shared" si="49"/>
        <v>0</v>
      </c>
      <c r="P753" s="315"/>
      <c r="Q753" s="315">
        <f>Q752*0.2</f>
        <v>3.6</v>
      </c>
      <c r="R753" s="315">
        <f t="shared" si="49"/>
        <v>0</v>
      </c>
      <c r="S753" s="315">
        <f t="shared" si="49"/>
        <v>0</v>
      </c>
      <c r="T753" s="315"/>
      <c r="U753" s="1000">
        <f>U752*0.2</f>
        <v>3.6</v>
      </c>
      <c r="V753" s="289"/>
      <c r="W753" s="291"/>
      <c r="X753" s="289"/>
      <c r="Y753" s="289"/>
      <c r="AA753" s="289"/>
    </row>
    <row r="754" spans="2:27" ht="16.5" customHeight="1" thickBot="1">
      <c r="B754" s="378" t="s">
        <v>11</v>
      </c>
      <c r="C754" s="379"/>
      <c r="D754" s="328"/>
      <c r="E754" s="952">
        <f>MAX(E752:G752)*0.2+MAX(E752:G752)</f>
        <v>21.6</v>
      </c>
      <c r="F754" s="953">
        <f>MAX(E752:G752)*0.2+MAX(E752:H752)</f>
        <v>21.6</v>
      </c>
      <c r="G754" s="953">
        <f>MAX(E752:G752)*0.2+MAX(E752:H752)</f>
        <v>21.6</v>
      </c>
      <c r="H754" s="966"/>
      <c r="J754" s="1049">
        <f aca="true" t="shared" si="50" ref="J754:S754">SUM(J750:J752)</f>
        <v>0</v>
      </c>
      <c r="K754" s="954">
        <f t="shared" si="50"/>
        <v>0</v>
      </c>
      <c r="L754" s="954">
        <f t="shared" si="50"/>
        <v>0</v>
      </c>
      <c r="M754" s="954">
        <f t="shared" si="50"/>
        <v>0</v>
      </c>
      <c r="N754" s="954">
        <f t="shared" si="50"/>
        <v>0</v>
      </c>
      <c r="O754" s="954">
        <f t="shared" si="50"/>
        <v>0</v>
      </c>
      <c r="P754" s="954"/>
      <c r="Q754" s="954">
        <f>SUM(Q752:Q753)</f>
        <v>21.6</v>
      </c>
      <c r="R754" s="954">
        <f t="shared" si="50"/>
        <v>0</v>
      </c>
      <c r="S754" s="954">
        <f t="shared" si="50"/>
        <v>0</v>
      </c>
      <c r="T754" s="954">
        <f>SUM(T752:T753)</f>
        <v>0</v>
      </c>
      <c r="U754" s="1040">
        <f>SUM(U752:U753)</f>
        <v>21.6</v>
      </c>
      <c r="V754" s="289"/>
      <c r="W754" s="291"/>
      <c r="X754" s="289"/>
      <c r="Y754" s="289"/>
      <c r="AA754" s="289"/>
    </row>
    <row r="755" spans="2:27" ht="16.5" customHeight="1">
      <c r="B755" s="378"/>
      <c r="C755" s="379"/>
      <c r="D755" s="328"/>
      <c r="E755" s="336"/>
      <c r="F755" s="336"/>
      <c r="G755" s="336"/>
      <c r="H755" s="336"/>
      <c r="Q755" s="1192">
        <v>0.22</v>
      </c>
      <c r="U755" s="1192">
        <v>0.22</v>
      </c>
      <c r="X755" s="345"/>
      <c r="Y755" s="345"/>
      <c r="AA755" s="346"/>
    </row>
    <row r="756" spans="2:3" ht="16.5" customHeight="1">
      <c r="B756" s="347" t="s">
        <v>47</v>
      </c>
      <c r="C756" s="344"/>
    </row>
    <row r="757" spans="2:21" ht="16.5" customHeight="1" thickBot="1">
      <c r="B757" s="385" t="s">
        <v>332</v>
      </c>
      <c r="C757" s="344"/>
      <c r="J757" s="603">
        <v>7</v>
      </c>
      <c r="K757" s="603">
        <v>9</v>
      </c>
      <c r="L757" s="603">
        <v>11</v>
      </c>
      <c r="M757" s="603"/>
      <c r="N757" s="603"/>
      <c r="O757" s="603">
        <v>82</v>
      </c>
      <c r="P757" s="603">
        <v>0</v>
      </c>
      <c r="Q757" s="603">
        <v>52</v>
      </c>
      <c r="R757" s="603">
        <v>130</v>
      </c>
      <c r="S757" s="603"/>
      <c r="T757" s="603"/>
      <c r="U757" s="603">
        <v>291</v>
      </c>
    </row>
    <row r="758" spans="2:21" ht="16.5" customHeight="1" thickBot="1">
      <c r="B758" s="370"/>
      <c r="C758" s="1213" t="s">
        <v>3</v>
      </c>
      <c r="D758" s="1214"/>
      <c r="E758" s="1214"/>
      <c r="F758" s="1214"/>
      <c r="G758" s="1214"/>
      <c r="H758" s="1215"/>
      <c r="I758" s="297"/>
      <c r="J758" s="1210" t="s">
        <v>14</v>
      </c>
      <c r="K758" s="1211"/>
      <c r="L758" s="1211"/>
      <c r="M758" s="1211"/>
      <c r="N758" s="1211"/>
      <c r="O758" s="1211"/>
      <c r="P758" s="1211"/>
      <c r="Q758" s="1211"/>
      <c r="R758" s="1211"/>
      <c r="S758" s="1211"/>
      <c r="T758" s="1211"/>
      <c r="U758" s="1193"/>
    </row>
    <row r="759" spans="2:27" ht="16.5" customHeight="1" thickBot="1">
      <c r="B759" s="382"/>
      <c r="C759" s="378"/>
      <c r="D759" s="711"/>
      <c r="E759" s="730" t="s">
        <v>5</v>
      </c>
      <c r="F759" s="388" t="s">
        <v>13</v>
      </c>
      <c r="G759" s="388" t="s">
        <v>7</v>
      </c>
      <c r="H759" s="731" t="s">
        <v>8</v>
      </c>
      <c r="I759" s="303" t="s">
        <v>125</v>
      </c>
      <c r="J759" s="304" t="s">
        <v>126</v>
      </c>
      <c r="K759" s="305">
        <v>20</v>
      </c>
      <c r="L759" s="305">
        <v>23</v>
      </c>
      <c r="M759" s="305" t="s">
        <v>114</v>
      </c>
      <c r="N759" s="305" t="s">
        <v>137</v>
      </c>
      <c r="O759" s="305" t="s">
        <v>138</v>
      </c>
      <c r="P759" s="305" t="s">
        <v>139</v>
      </c>
      <c r="Q759" s="305" t="s">
        <v>140</v>
      </c>
      <c r="R759" s="305" t="s">
        <v>141</v>
      </c>
      <c r="S759" s="305" t="s">
        <v>142</v>
      </c>
      <c r="T759" s="305" t="s">
        <v>143</v>
      </c>
      <c r="U759" s="782" t="s">
        <v>16</v>
      </c>
      <c r="V759" s="289"/>
      <c r="W759" s="291"/>
      <c r="X759" s="289"/>
      <c r="Y759" s="289"/>
      <c r="AA759" s="289"/>
    </row>
    <row r="760" spans="2:27" ht="16.5" customHeight="1">
      <c r="B760" s="385" t="s">
        <v>9</v>
      </c>
      <c r="C760" s="370"/>
      <c r="D760" s="328"/>
      <c r="E760" s="329">
        <f>E752+E726</f>
        <v>240</v>
      </c>
      <c r="F760" s="330">
        <f>F752+F726</f>
        <v>144</v>
      </c>
      <c r="G760" s="330">
        <f>G752+G726</f>
        <v>244</v>
      </c>
      <c r="H760" s="331">
        <f>H752+H726</f>
        <v>12</v>
      </c>
      <c r="I760" s="333"/>
      <c r="J760" s="329">
        <f aca="true" t="shared" si="51" ref="J760:T760">J752+J726</f>
        <v>7</v>
      </c>
      <c r="K760" s="1058">
        <f t="shared" si="51"/>
        <v>8</v>
      </c>
      <c r="L760" s="1058">
        <f t="shared" si="51"/>
        <v>10</v>
      </c>
      <c r="M760" s="1058">
        <f t="shared" si="51"/>
        <v>0</v>
      </c>
      <c r="N760" s="1058">
        <f t="shared" si="51"/>
        <v>0</v>
      </c>
      <c r="O760" s="1058">
        <f t="shared" si="51"/>
        <v>68</v>
      </c>
      <c r="P760" s="1058">
        <f t="shared" si="51"/>
        <v>0</v>
      </c>
      <c r="Q760" s="1058">
        <f t="shared" si="51"/>
        <v>43</v>
      </c>
      <c r="R760" s="1058">
        <f t="shared" si="51"/>
        <v>108</v>
      </c>
      <c r="S760" s="1058">
        <f t="shared" si="51"/>
        <v>0</v>
      </c>
      <c r="T760" s="330">
        <f t="shared" si="51"/>
        <v>0</v>
      </c>
      <c r="U760" s="334">
        <f>SUM(J760:T760)</f>
        <v>244</v>
      </c>
      <c r="V760" s="289"/>
      <c r="W760" s="291"/>
      <c r="X760" s="289"/>
      <c r="Y760" s="289"/>
      <c r="AA760" s="289"/>
    </row>
    <row r="761" spans="2:27" ht="16.5" customHeight="1">
      <c r="B761" s="378" t="s">
        <v>10</v>
      </c>
      <c r="C761" s="379"/>
      <c r="D761" s="328"/>
      <c r="E761" s="335">
        <f aca="true" t="shared" si="52" ref="E761:G762">E727+E753</f>
        <v>52.79999999999999</v>
      </c>
      <c r="F761" s="336">
        <f t="shared" si="52"/>
        <v>148.79999999999998</v>
      </c>
      <c r="G761" s="336">
        <f t="shared" si="52"/>
        <v>48.79999999999999</v>
      </c>
      <c r="H761" s="337"/>
      <c r="I761" s="315"/>
      <c r="J761" s="315">
        <f aca="true" t="shared" si="53" ref="J761:T761">J727+J753</f>
        <v>0</v>
      </c>
      <c r="K761" s="318">
        <f t="shared" si="53"/>
        <v>1</v>
      </c>
      <c r="L761" s="318">
        <f t="shared" si="53"/>
        <v>1</v>
      </c>
      <c r="M761" s="315">
        <f t="shared" si="53"/>
        <v>0</v>
      </c>
      <c r="N761" s="315">
        <f t="shared" si="53"/>
        <v>0</v>
      </c>
      <c r="O761" s="315">
        <f t="shared" si="53"/>
        <v>13.600000000000001</v>
      </c>
      <c r="P761" s="315">
        <f t="shared" si="53"/>
        <v>0</v>
      </c>
      <c r="Q761" s="315">
        <f t="shared" si="53"/>
        <v>8.6</v>
      </c>
      <c r="R761" s="315">
        <f t="shared" si="53"/>
        <v>21.6</v>
      </c>
      <c r="S761" s="315">
        <f t="shared" si="53"/>
        <v>0</v>
      </c>
      <c r="T761" s="315">
        <f t="shared" si="53"/>
        <v>0</v>
      </c>
      <c r="U761" s="1190">
        <f>U727+U753</f>
        <v>46.6</v>
      </c>
      <c r="V761" s="289"/>
      <c r="W761" s="291"/>
      <c r="X761" s="289"/>
      <c r="Y761" s="289"/>
      <c r="AA761" s="289"/>
    </row>
    <row r="762" spans="2:27" ht="16.5" customHeight="1" thickBot="1">
      <c r="B762" s="378" t="s">
        <v>11</v>
      </c>
      <c r="C762" s="379"/>
      <c r="D762" s="328"/>
      <c r="E762" s="339">
        <f t="shared" si="52"/>
        <v>292.8</v>
      </c>
      <c r="F762" s="340">
        <f t="shared" si="52"/>
        <v>292.8</v>
      </c>
      <c r="G762" s="340">
        <f t="shared" si="52"/>
        <v>292.8</v>
      </c>
      <c r="H762" s="341">
        <f>H754+H728</f>
        <v>0</v>
      </c>
      <c r="I762" s="342"/>
      <c r="J762" s="325">
        <f aca="true" t="shared" si="54" ref="J762:T762">SUM(J760:J761)</f>
        <v>7</v>
      </c>
      <c r="K762" s="325">
        <f t="shared" si="54"/>
        <v>9</v>
      </c>
      <c r="L762" s="325">
        <f t="shared" si="54"/>
        <v>11</v>
      </c>
      <c r="M762" s="325">
        <f t="shared" si="54"/>
        <v>0</v>
      </c>
      <c r="N762" s="325">
        <f t="shared" si="54"/>
        <v>0</v>
      </c>
      <c r="O762" s="325">
        <f t="shared" si="54"/>
        <v>81.6</v>
      </c>
      <c r="P762" s="325">
        <f t="shared" si="54"/>
        <v>0</v>
      </c>
      <c r="Q762" s="325">
        <f t="shared" si="54"/>
        <v>51.6</v>
      </c>
      <c r="R762" s="325">
        <f t="shared" si="54"/>
        <v>129.6</v>
      </c>
      <c r="S762" s="325">
        <f t="shared" si="54"/>
        <v>0</v>
      </c>
      <c r="T762" s="325">
        <f t="shared" si="54"/>
        <v>0</v>
      </c>
      <c r="U762" s="1189">
        <f>U728+U754</f>
        <v>290.6</v>
      </c>
      <c r="V762" s="289"/>
      <c r="W762" s="291"/>
      <c r="X762" s="289"/>
      <c r="Y762" s="289"/>
      <c r="AA762" s="289"/>
    </row>
    <row r="763" spans="2:27" ht="16.5" customHeight="1">
      <c r="B763" s="382"/>
      <c r="C763" s="678"/>
      <c r="D763" s="679"/>
      <c r="E763" s="599"/>
      <c r="F763" s="599"/>
      <c r="G763" s="721"/>
      <c r="H763" s="721"/>
      <c r="I763" s="386"/>
      <c r="J763" s="345">
        <f>J761/J760</f>
        <v>0</v>
      </c>
      <c r="K763" s="345">
        <f>K761/K760</f>
        <v>0.125</v>
      </c>
      <c r="L763" s="345">
        <f>L761/L760</f>
        <v>0.1</v>
      </c>
      <c r="M763" s="345"/>
      <c r="N763" s="345"/>
      <c r="O763" s="345">
        <f>O761/O760</f>
        <v>0.2</v>
      </c>
      <c r="P763" s="345"/>
      <c r="Q763" s="345">
        <f>Q761/Q760</f>
        <v>0.19999999999999998</v>
      </c>
      <c r="R763" s="345">
        <f>R761/R760</f>
        <v>0.2</v>
      </c>
      <c r="S763" s="345"/>
      <c r="T763" s="345"/>
      <c r="U763" s="345">
        <f>U761/U760</f>
        <v>0.19098360655737706</v>
      </c>
      <c r="V763" s="289"/>
      <c r="W763" s="291"/>
      <c r="X763" s="289"/>
      <c r="Y763" s="289"/>
      <c r="AA763" s="289"/>
    </row>
    <row r="764" spans="2:25" ht="16.5" customHeight="1">
      <c r="B764" s="382"/>
      <c r="C764" s="678"/>
      <c r="D764" s="679"/>
      <c r="E764" s="599"/>
      <c r="F764" s="599"/>
      <c r="G764" s="721"/>
      <c r="H764" s="721"/>
      <c r="I764" s="386"/>
      <c r="J764" s="345"/>
      <c r="K764" s="345"/>
      <c r="L764" s="345"/>
      <c r="M764" s="345"/>
      <c r="N764" s="345"/>
      <c r="O764" s="345"/>
      <c r="P764" s="345"/>
      <c r="Q764" s="345"/>
      <c r="R764" s="345"/>
      <c r="S764" s="345"/>
      <c r="T764" s="345"/>
      <c r="U764" s="345"/>
      <c r="V764" s="345"/>
      <c r="W764" s="345"/>
      <c r="X764" s="345"/>
      <c r="Y764" s="345"/>
    </row>
    <row r="765" spans="2:8" ht="16.5" customHeight="1" hidden="1">
      <c r="B765" s="135" t="s">
        <v>288</v>
      </c>
      <c r="C765" s="327"/>
      <c r="D765" s="328"/>
      <c r="E765" s="336"/>
      <c r="F765" s="336"/>
      <c r="G765" s="336"/>
      <c r="H765" s="336"/>
    </row>
    <row r="766" spans="2:8" ht="16.5" customHeight="1" hidden="1">
      <c r="B766" s="135" t="s">
        <v>289</v>
      </c>
      <c r="C766" s="327"/>
      <c r="D766" s="328"/>
      <c r="E766" s="336"/>
      <c r="F766" s="336"/>
      <c r="G766" s="336"/>
      <c r="H766" s="336"/>
    </row>
    <row r="767" spans="2:8" ht="16.5" customHeight="1">
      <c r="B767" s="732" t="s">
        <v>362</v>
      </c>
      <c r="C767" s="327"/>
      <c r="D767" s="328"/>
      <c r="E767" s="336"/>
      <c r="F767" s="336"/>
      <c r="G767" s="336"/>
      <c r="H767" s="336"/>
    </row>
    <row r="768" ht="16.5" customHeight="1">
      <c r="B768" s="732" t="s">
        <v>353</v>
      </c>
    </row>
    <row r="769" ht="16.5" customHeight="1">
      <c r="B769" s="289" t="s">
        <v>363</v>
      </c>
    </row>
  </sheetData>
  <mergeCells count="97">
    <mergeCell ref="J7:U7"/>
    <mergeCell ref="B31:U31"/>
    <mergeCell ref="J44:U44"/>
    <mergeCell ref="J57:U57"/>
    <mergeCell ref="J35:U35"/>
    <mergeCell ref="B33:U33"/>
    <mergeCell ref="E35:H35"/>
    <mergeCell ref="B108:U108"/>
    <mergeCell ref="J129:U129"/>
    <mergeCell ref="J110:Y110"/>
    <mergeCell ref="J75:U75"/>
    <mergeCell ref="J748:U748"/>
    <mergeCell ref="J585:U585"/>
    <mergeCell ref="B736:U736"/>
    <mergeCell ref="J738:U738"/>
    <mergeCell ref="E748:H748"/>
    <mergeCell ref="E738:H738"/>
    <mergeCell ref="J692:U692"/>
    <mergeCell ref="B733:U733"/>
    <mergeCell ref="E692:H692"/>
    <mergeCell ref="E660:H660"/>
    <mergeCell ref="A3:B3"/>
    <mergeCell ref="C58:H58"/>
    <mergeCell ref="E234:H234"/>
    <mergeCell ref="E271:H271"/>
    <mergeCell ref="E245:H245"/>
    <mergeCell ref="E7:H7"/>
    <mergeCell ref="E75:H75"/>
    <mergeCell ref="E110:H110"/>
    <mergeCell ref="E161:H161"/>
    <mergeCell ref="E44:H44"/>
    <mergeCell ref="B326:U326"/>
    <mergeCell ref="C473:H473"/>
    <mergeCell ref="J245:U245"/>
    <mergeCell ref="C758:H758"/>
    <mergeCell ref="E391:H391"/>
    <mergeCell ref="C403:H403"/>
    <mergeCell ref="J575:U575"/>
    <mergeCell ref="J758:U758"/>
    <mergeCell ref="J595:U595"/>
    <mergeCell ref="J612:U612"/>
    <mergeCell ref="J161:U161"/>
    <mergeCell ref="J271:U271"/>
    <mergeCell ref="J170:U170"/>
    <mergeCell ref="E170:H170"/>
    <mergeCell ref="J234:T234"/>
    <mergeCell ref="B233:U233"/>
    <mergeCell ref="B232:U232"/>
    <mergeCell ref="J184:U184"/>
    <mergeCell ref="J257:U257"/>
    <mergeCell ref="B327:Y327"/>
    <mergeCell ref="J328:Y328"/>
    <mergeCell ref="E129:H129"/>
    <mergeCell ref="C184:H184"/>
    <mergeCell ref="J256:U256"/>
    <mergeCell ref="E199:H199"/>
    <mergeCell ref="C257:H257"/>
    <mergeCell ref="J199:U199"/>
    <mergeCell ref="E328:H328"/>
    <mergeCell ref="B159:U159"/>
    <mergeCell ref="E612:H612"/>
    <mergeCell ref="E585:H585"/>
    <mergeCell ref="J649:U649"/>
    <mergeCell ref="C595:H595"/>
    <mergeCell ref="B645:U645"/>
    <mergeCell ref="J346:U346"/>
    <mergeCell ref="B375:U375"/>
    <mergeCell ref="E377:H377"/>
    <mergeCell ref="J402:U402"/>
    <mergeCell ref="E346:H346"/>
    <mergeCell ref="B376:U376"/>
    <mergeCell ref="J377:U377"/>
    <mergeCell ref="C670:H670"/>
    <mergeCell ref="B647:U647"/>
    <mergeCell ref="J660:U660"/>
    <mergeCell ref="J670:U670"/>
    <mergeCell ref="E649:H649"/>
    <mergeCell ref="J473:U473"/>
    <mergeCell ref="E575:H575"/>
    <mergeCell ref="B573:U573"/>
    <mergeCell ref="E540:H540"/>
    <mergeCell ref="E520:H520"/>
    <mergeCell ref="E485:H485"/>
    <mergeCell ref="J485:U485"/>
    <mergeCell ref="J520:U520"/>
    <mergeCell ref="B518:U518"/>
    <mergeCell ref="J540:U540"/>
    <mergeCell ref="B447:U447"/>
    <mergeCell ref="J463:U463"/>
    <mergeCell ref="J391:U391"/>
    <mergeCell ref="B446:U446"/>
    <mergeCell ref="J415:U415"/>
    <mergeCell ref="E415:H415"/>
    <mergeCell ref="E449:H449"/>
    <mergeCell ref="E463:H463"/>
    <mergeCell ref="J449:U449"/>
    <mergeCell ref="J403:U403"/>
  </mergeCells>
  <printOptions/>
  <pageMargins left="0.34" right="0.35" top="0.57" bottom="0.47" header="0.38" footer="0.25"/>
  <pageSetup horizontalDpi="600" verticalDpi="600" orientation="portrait" scale="64" r:id="rId1"/>
  <headerFooter alignWithMargins="0">
    <oddHeader>&amp;R&amp;"Arial,Bold"&amp;10Page &amp;P of &amp;N</oddHeader>
  </headerFooter>
  <rowBreaks count="10" manualBreakCount="10">
    <brk id="68" min="1" max="24" man="1"/>
    <brk id="122" min="1" max="24" man="1"/>
    <brk id="192" min="1" max="24" man="1"/>
    <brk id="264" min="1" max="24" man="1"/>
    <brk id="339" min="1" max="24" man="1"/>
    <brk id="408" min="1" max="24" man="1"/>
    <brk id="478" min="1" max="24" man="1"/>
    <brk id="533" min="1" max="24" man="1"/>
    <brk id="605" min="1" max="24" man="1"/>
    <brk id="685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K20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17.83203125" style="11" customWidth="1"/>
    <col min="2" max="2" width="9.33203125" style="11" customWidth="1"/>
    <col min="3" max="3" width="9" style="11" customWidth="1"/>
    <col min="4" max="6" width="9.33203125" style="57" customWidth="1"/>
    <col min="7" max="7" width="11.16015625" style="57" customWidth="1"/>
    <col min="8" max="27" width="9.33203125" style="11" customWidth="1"/>
    <col min="28" max="28" width="9.16015625" style="11" customWidth="1"/>
    <col min="29" max="29" width="11.16015625" style="11" customWidth="1"/>
    <col min="30" max="31" width="9.33203125" style="11" customWidth="1"/>
    <col min="32" max="32" width="8" style="11" customWidth="1"/>
    <col min="33" max="16384" width="9.33203125" style="11" customWidth="1"/>
  </cols>
  <sheetData>
    <row r="3" ht="18">
      <c r="A3" s="226"/>
    </row>
    <row r="6" ht="51" customHeight="1"/>
    <row r="9" spans="1:11" ht="25.5">
      <c r="A9" s="1249" t="s">
        <v>413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</row>
    <row r="10" spans="1:11" ht="26.25">
      <c r="A10" s="903"/>
      <c r="B10" s="903"/>
      <c r="C10" s="903"/>
      <c r="D10" s="904"/>
      <c r="E10" s="904"/>
      <c r="F10" s="904"/>
      <c r="G10" s="904"/>
      <c r="H10" s="903"/>
      <c r="I10" s="903"/>
      <c r="J10" s="903"/>
      <c r="K10" s="903"/>
    </row>
    <row r="11" spans="1:11" ht="26.25">
      <c r="A11" s="1254">
        <f>+'DAILY SCH'!A11:K11</f>
        <v>38165</v>
      </c>
      <c r="B11" s="1255"/>
      <c r="C11" s="1255"/>
      <c r="D11" s="1255"/>
      <c r="E11" s="1255"/>
      <c r="F11" s="1255"/>
      <c r="G11" s="1256"/>
      <c r="H11" s="1255"/>
      <c r="I11" s="1255"/>
      <c r="J11" s="1255"/>
      <c r="K11" s="1255"/>
    </row>
    <row r="12" spans="1:11" ht="26.25">
      <c r="A12" s="903"/>
      <c r="B12" s="903"/>
      <c r="C12" s="903"/>
      <c r="D12" s="904"/>
      <c r="E12" s="904"/>
      <c r="F12" s="904"/>
      <c r="G12" s="904"/>
      <c r="H12" s="903"/>
      <c r="I12" s="903"/>
      <c r="J12" s="903"/>
      <c r="K12" s="903"/>
    </row>
    <row r="13" spans="1:11" ht="26.25">
      <c r="A13" s="1257" t="s">
        <v>27</v>
      </c>
      <c r="B13" s="1257"/>
      <c r="C13" s="1257"/>
      <c r="D13" s="1257"/>
      <c r="E13" s="1257"/>
      <c r="F13" s="1257"/>
      <c r="G13" s="1256"/>
      <c r="H13" s="1257"/>
      <c r="I13" s="1257"/>
      <c r="J13" s="1257"/>
      <c r="K13" s="1257"/>
    </row>
    <row r="18" ht="14.25" customHeight="1"/>
    <row r="20" ht="18">
      <c r="F20" s="204"/>
    </row>
  </sheetData>
  <mergeCells count="3">
    <mergeCell ref="A9:K9"/>
    <mergeCell ref="A11:K11"/>
    <mergeCell ref="A13:K13"/>
  </mergeCells>
  <printOptions horizontalCentered="1"/>
  <pageMargins left="0.34" right="0.35" top="2.07" bottom="0.47" header="0.38" footer="0.2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Stanford</dc:creator>
  <cp:keywords/>
  <dc:description/>
  <cp:lastModifiedBy>vasquezb</cp:lastModifiedBy>
  <cp:lastPrinted>2004-06-07T17:17:24Z</cp:lastPrinted>
  <dcterms:created xsi:type="dcterms:W3CDTF">2001-01-17T22:04:12Z</dcterms:created>
  <dcterms:modified xsi:type="dcterms:W3CDTF">2004-06-09T19:27:10Z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371452020</vt:i4>
  </property>
  <property fmtid="{D5CDD505-2E9C-101B-9397-08002B2CF9AE}" pid="3" name="_EmailSubject">
    <vt:lpwstr>DRAFT 4-12 June 2004 Revised 4.xls</vt:lpwstr>
  </property>
  <property fmtid="{D5CDD505-2E9C-101B-9397-08002B2CF9AE}" pid="4" name="_AuthorEmail">
    <vt:lpwstr>chakotey@sbcglobal.net</vt:lpwstr>
  </property>
  <property fmtid="{D5CDD505-2E9C-101B-9397-08002B2CF9AE}" pid="5" name="_AuthorEmailDisplayName">
    <vt:lpwstr>cHakotey</vt:lpwstr>
  </property>
</Properties>
</file>