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D980125" sheetId="1" r:id="rId1"/>
  </sheets>
  <definedNames>
    <definedName name="_xlnm.Print_Area" localSheetId="0">'D980125'!$A$1:$L$73</definedName>
  </definedNames>
  <calcPr fullCalcOnLoad="1" refMode="R1C1"/>
</workbook>
</file>

<file path=xl/sharedStrings.xml><?xml version="1.0" encoding="utf-8"?>
<sst xmlns="http://schemas.openxmlformats.org/spreadsheetml/2006/main" count="183" uniqueCount="49">
  <si>
    <t>DAILY EXCEPT SATURDAY AND SUNDAY - SCHOOL DAY, NON-RACE, NON-BOWL SCHEDULES</t>
  </si>
  <si>
    <t xml:space="preserve"> 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</si>
  <si>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</si>
  <si>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</si>
  <si>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</si>
  <si>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</si>
  <si>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</si>
  <si>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</si>
  <si>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</si>
  <si>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</si>
  <si>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</si>
  <si>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</si>
  <si>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</si>
  <si>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Line Name</t>
  </si>
  <si>
    <t>DX Line</t>
  </si>
  <si>
    <t>Revenue Minutes</t>
  </si>
  <si>
    <t>Non-Rev Minutes</t>
  </si>
  <si>
    <t>Non-Rev Miles</t>
  </si>
  <si>
    <t>AM Peak Buses</t>
  </si>
  <si>
    <t>PM Peak Buses</t>
  </si>
  <si>
    <t>Los Angeles - Burbank - Sherman Oaks via Riverside Drive</t>
  </si>
  <si>
    <t>East Washington Blvd - Alondra Blvd</t>
  </si>
  <si>
    <t>Rosecrans Ave</t>
  </si>
  <si>
    <t>Artesia Blvd</t>
  </si>
  <si>
    <t>Plummer St - Coldwater Canyon Ave</t>
  </si>
  <si>
    <t>Glendale - La Cañada - Pasadena - Monrovia - Duarte</t>
  </si>
  <si>
    <t>Willowbrook - Harbor City - San Pedro</t>
  </si>
  <si>
    <t>Cedars-Sinai Medical Center - Laurel Canyon Blvd</t>
  </si>
  <si>
    <t>Aviation Blvd - Palos Verdes Peninsula</t>
  </si>
  <si>
    <t>Long Beach - L.A.X. via Sepulveda Blvd</t>
  </si>
  <si>
    <t>Willowbrook - Huntington Park - Lorena St - City Terrace</t>
  </si>
  <si>
    <t>Eastern Ave - Avenue 64 - Hill Ave</t>
  </si>
  <si>
    <t>Rosemead Blvd - Lakewood Blvd</t>
  </si>
  <si>
    <t>Monrovia - El Monte - Cerritos</t>
  </si>
  <si>
    <t>Rampart Blvd - Hoover St - Colorado St</t>
  </si>
  <si>
    <t>Grande Vista Ave USC Hospital Shuttle</t>
  </si>
  <si>
    <t>TOTAL</t>
  </si>
  <si>
    <t>Total</t>
  </si>
  <si>
    <t>Times</t>
  </si>
  <si>
    <t>PULLOUTS</t>
  </si>
  <si>
    <t>AM</t>
  </si>
  <si>
    <t>PM</t>
  </si>
  <si>
    <t>Compton - operated by ATE Ryder</t>
  </si>
  <si>
    <t>Washington/Alameda - operated by Charterways TMI</t>
  </si>
  <si>
    <t>18th/Georgia - operated by Transportation Concepts</t>
  </si>
  <si>
    <t>SATURDAY - SCHOOL HOLIDAY, NON-RACE, NON-BOWL SCHEDULES</t>
  </si>
  <si>
    <t>SA Line</t>
  </si>
  <si>
    <t>SUNDAY - SCHOOL HOLIDAY, NON-RACE, NON-BOWL SCHEDULES</t>
  </si>
  <si>
    <t>SU Line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</si>
</sst>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/d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Haettenschweiler"/>
      <family val="0"/>
    </font>
    <font>
      <sz val="5.5"/>
      <name val="Small Font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9.140625" style="0" bestFit="1" customWidth="1"/>
    <col min="2" max="2" width="5.7109375" style="0" customWidth="1"/>
    <col min="3" max="3" width="7.421875" style="0" customWidth="1"/>
    <col min="4" max="6" width="6.7109375" style="0" customWidth="1"/>
    <col min="7" max="11" width="7.7109375" style="0" customWidth="1"/>
    <col min="12" max="12" width="27.8515625" style="0" customWidth="1"/>
    <col min="13" max="21" width="0" style="0" hidden="1" customWidth="1"/>
  </cols>
  <sheetData>
    <row r="1" spans="2:22" ht="14.25" customHeight="1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4" t="s">
        <v>1</v>
      </c>
      <c r="N1" t="s">
        <v>1</v>
      </c>
      <c r="O1" t="s">
        <v>1</v>
      </c>
      <c r="P1" s="6" t="s">
        <v>1</v>
      </c>
      <c r="Q1" t="s">
        <v>1</v>
      </c>
      <c r="R1" s="6" t="s">
        <v>1</v>
      </c>
      <c r="S1" s="5" t="s">
        <v>1</v>
      </c>
      <c r="T1" s="6" t="s">
        <v>1</v>
      </c>
      <c r="U1" s="5" t="s">
        <v>1</v>
      </c>
      <c r="V1" t="s">
        <v>1</v>
      </c>
    </row>
    <row r="2" spans="1:21" ht="27" customHeight="1">
      <c r="A2" s="28" t="s">
        <v>2</v>
      </c>
      <c r="B2" s="22" t="s">
        <v>3</v>
      </c>
      <c r="C2" s="23" t="s">
        <v>4</v>
      </c>
      <c r="D2" s="27" t="s">
        <v>5</v>
      </c>
      <c r="E2" s="24" t="s">
        <v>6</v>
      </c>
      <c r="F2" s="27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5" t="s">
        <v>13</v>
      </c>
      <c r="M2" s="25" t="s">
        <v>14</v>
      </c>
      <c r="N2" s="26" t="s">
        <v>4</v>
      </c>
      <c r="O2" s="19" t="s">
        <v>15</v>
      </c>
      <c r="P2" s="19" t="s">
        <v>16</v>
      </c>
      <c r="Q2" s="19" t="s">
        <v>11</v>
      </c>
      <c r="R2" s="19" t="s">
        <v>17</v>
      </c>
      <c r="S2" s="24" t="s">
        <v>18</v>
      </c>
      <c r="T2" s="24" t="s">
        <v>6</v>
      </c>
      <c r="U2" s="24" t="s">
        <v>19</v>
      </c>
    </row>
    <row r="3" spans="1:21" ht="12.75" customHeight="1">
      <c r="A3" s="29">
        <v>35876</v>
      </c>
      <c r="B3" s="10">
        <v>96</v>
      </c>
      <c r="C3" s="13">
        <v>92</v>
      </c>
      <c r="D3">
        <f aca="true" t="shared" si="0" ref="D3:D18">S3</f>
        <v>11</v>
      </c>
      <c r="E3">
        <f aca="true" t="shared" si="1" ref="E3:E18">T3</f>
        <v>7</v>
      </c>
      <c r="F3">
        <f aca="true" t="shared" si="2" ref="F3:F18">U3</f>
        <v>10</v>
      </c>
      <c r="G3" s="2">
        <f aca="true" t="shared" si="3" ref="G3:G18">(O3+P3)/60</f>
        <v>136.46666666666667</v>
      </c>
      <c r="H3" s="2">
        <f aca="true" t="shared" si="4" ref="H3:H18">O3/60</f>
        <v>124.83333333333333</v>
      </c>
      <c r="I3" s="2">
        <f aca="true" t="shared" si="5" ref="I3:I18">Q3+R3</f>
        <v>1981.4</v>
      </c>
      <c r="J3" s="2">
        <f aca="true" t="shared" si="6" ref="J3:J18">Q3</f>
        <v>1582.3</v>
      </c>
      <c r="K3" s="21">
        <v>27.4</v>
      </c>
      <c r="L3" s="20" t="s">
        <v>20</v>
      </c>
      <c r="M3" s="10">
        <v>96</v>
      </c>
      <c r="N3" s="9">
        <v>92</v>
      </c>
      <c r="O3">
        <v>7490</v>
      </c>
      <c r="P3">
        <v>698</v>
      </c>
      <c r="Q3">
        <v>1582.3</v>
      </c>
      <c r="R3">
        <v>399.1</v>
      </c>
      <c r="S3">
        <v>11</v>
      </c>
      <c r="T3">
        <v>7</v>
      </c>
      <c r="U3">
        <v>10</v>
      </c>
    </row>
    <row r="4" spans="1:21" ht="12.75">
      <c r="A4" s="29">
        <v>35876</v>
      </c>
      <c r="B4" s="10">
        <v>104</v>
      </c>
      <c r="C4" s="13">
        <v>92</v>
      </c>
      <c r="D4">
        <f t="shared" si="0"/>
        <v>11</v>
      </c>
      <c r="E4">
        <f t="shared" si="1"/>
        <v>11</v>
      </c>
      <c r="F4">
        <f t="shared" si="2"/>
        <v>12</v>
      </c>
      <c r="G4" s="2">
        <f t="shared" si="3"/>
        <v>178.25</v>
      </c>
      <c r="H4" s="2">
        <f t="shared" si="4"/>
        <v>167.73333333333332</v>
      </c>
      <c r="I4" s="2">
        <f t="shared" si="5"/>
        <v>2479.6</v>
      </c>
      <c r="J4" s="2">
        <f t="shared" si="6"/>
        <v>2161.7</v>
      </c>
      <c r="K4" s="21">
        <f>(1637+1630+1192+1200)/2/64</f>
        <v>44.2109375</v>
      </c>
      <c r="L4" s="20" t="s">
        <v>21</v>
      </c>
      <c r="M4" s="10">
        <v>104</v>
      </c>
      <c r="N4" s="9">
        <v>92</v>
      </c>
      <c r="O4">
        <v>10064</v>
      </c>
      <c r="P4">
        <v>631</v>
      </c>
      <c r="Q4">
        <v>2161.7</v>
      </c>
      <c r="R4">
        <v>317.9</v>
      </c>
      <c r="S4">
        <v>11</v>
      </c>
      <c r="T4">
        <v>11</v>
      </c>
      <c r="U4">
        <v>12</v>
      </c>
    </row>
    <row r="5" spans="1:21" ht="12.75">
      <c r="A5" s="29">
        <v>35820</v>
      </c>
      <c r="B5" s="7">
        <v>125</v>
      </c>
      <c r="C5" s="14">
        <v>91</v>
      </c>
      <c r="D5">
        <f t="shared" si="0"/>
        <v>13</v>
      </c>
      <c r="E5">
        <f t="shared" si="1"/>
        <v>9</v>
      </c>
      <c r="F5">
        <f t="shared" si="2"/>
        <v>13</v>
      </c>
      <c r="G5" s="2">
        <f t="shared" si="3"/>
        <v>170.80833333333334</v>
      </c>
      <c r="H5" s="2">
        <f t="shared" si="4"/>
        <v>152.46666666666667</v>
      </c>
      <c r="I5" s="2">
        <f t="shared" si="5"/>
        <v>2850.0499999999997</v>
      </c>
      <c r="J5" s="2">
        <f t="shared" si="6"/>
        <v>2279.2</v>
      </c>
      <c r="K5" s="14">
        <v>34.3</v>
      </c>
      <c r="L5" s="20" t="s">
        <v>22</v>
      </c>
      <c r="M5" s="7">
        <v>125</v>
      </c>
      <c r="N5">
        <v>91</v>
      </c>
      <c r="O5">
        <v>9148</v>
      </c>
      <c r="P5">
        <v>1100.5</v>
      </c>
      <c r="Q5">
        <v>2279.2</v>
      </c>
      <c r="R5">
        <v>570.85</v>
      </c>
      <c r="S5">
        <v>13</v>
      </c>
      <c r="T5">
        <v>9</v>
      </c>
      <c r="U5">
        <v>13</v>
      </c>
    </row>
    <row r="6" spans="1:21" ht="12.75">
      <c r="A6" s="29">
        <v>35820</v>
      </c>
      <c r="B6" s="7">
        <v>130</v>
      </c>
      <c r="C6" s="14">
        <v>91</v>
      </c>
      <c r="D6">
        <f t="shared" si="0"/>
        <v>8</v>
      </c>
      <c r="E6">
        <f t="shared" si="1"/>
        <v>5</v>
      </c>
      <c r="F6">
        <f t="shared" si="2"/>
        <v>9</v>
      </c>
      <c r="G6" s="2">
        <f t="shared" si="3"/>
        <v>113.98333333333333</v>
      </c>
      <c r="H6" s="2">
        <f t="shared" si="4"/>
        <v>102.11666666666666</v>
      </c>
      <c r="I6" s="2">
        <f t="shared" si="5"/>
        <v>1790.7</v>
      </c>
      <c r="J6" s="2">
        <f t="shared" si="6"/>
        <v>1436.7</v>
      </c>
      <c r="K6" s="14">
        <v>31.2</v>
      </c>
      <c r="L6" s="20" t="s">
        <v>23</v>
      </c>
      <c r="M6" s="7">
        <v>130</v>
      </c>
      <c r="N6">
        <v>91</v>
      </c>
      <c r="O6">
        <v>6127</v>
      </c>
      <c r="P6">
        <v>712</v>
      </c>
      <c r="Q6">
        <v>1436.7</v>
      </c>
      <c r="R6">
        <v>354</v>
      </c>
      <c r="S6">
        <v>8</v>
      </c>
      <c r="T6">
        <v>5</v>
      </c>
      <c r="U6">
        <v>9</v>
      </c>
    </row>
    <row r="7" spans="1:21" ht="12.75">
      <c r="A7" s="29">
        <v>35876</v>
      </c>
      <c r="B7" s="10">
        <v>167</v>
      </c>
      <c r="C7" s="13">
        <v>92</v>
      </c>
      <c r="D7">
        <f t="shared" si="0"/>
        <v>7</v>
      </c>
      <c r="E7">
        <f t="shared" si="1"/>
        <v>6</v>
      </c>
      <c r="F7">
        <f t="shared" si="2"/>
        <v>8</v>
      </c>
      <c r="G7" s="2">
        <f t="shared" si="3"/>
        <v>113.95</v>
      </c>
      <c r="H7" s="2">
        <f t="shared" si="4"/>
        <v>101.5</v>
      </c>
      <c r="I7" s="2">
        <f t="shared" si="5"/>
        <v>1904.1</v>
      </c>
      <c r="J7" s="2">
        <f t="shared" si="6"/>
        <v>1456</v>
      </c>
      <c r="K7" s="14">
        <v>21.4</v>
      </c>
      <c r="L7" s="20" t="s">
        <v>24</v>
      </c>
      <c r="M7" s="10">
        <v>167</v>
      </c>
      <c r="N7" s="9">
        <v>92</v>
      </c>
      <c r="O7">
        <v>6090</v>
      </c>
      <c r="P7">
        <v>747</v>
      </c>
      <c r="Q7">
        <v>1456</v>
      </c>
      <c r="R7">
        <v>448.1</v>
      </c>
      <c r="S7">
        <v>7</v>
      </c>
      <c r="T7">
        <v>6</v>
      </c>
      <c r="U7">
        <v>8</v>
      </c>
    </row>
    <row r="8" spans="1:21" ht="12.75">
      <c r="A8" s="29">
        <v>35876</v>
      </c>
      <c r="B8" s="10">
        <v>177</v>
      </c>
      <c r="C8" s="13">
        <v>92</v>
      </c>
      <c r="D8">
        <f t="shared" si="0"/>
        <v>6</v>
      </c>
      <c r="E8">
        <f t="shared" si="1"/>
        <v>5</v>
      </c>
      <c r="F8">
        <f t="shared" si="2"/>
        <v>5</v>
      </c>
      <c r="G8" s="2">
        <f t="shared" si="3"/>
        <v>77.56666666666666</v>
      </c>
      <c r="H8" s="2">
        <f t="shared" si="4"/>
        <v>70.73333333333333</v>
      </c>
      <c r="I8" s="2">
        <f t="shared" si="5"/>
        <v>1259.3</v>
      </c>
      <c r="J8" s="2">
        <f t="shared" si="6"/>
        <v>1044.7</v>
      </c>
      <c r="K8" s="14">
        <v>32.2</v>
      </c>
      <c r="L8" s="20" t="s">
        <v>25</v>
      </c>
      <c r="M8" s="10">
        <v>177</v>
      </c>
      <c r="N8" s="9">
        <v>92</v>
      </c>
      <c r="O8">
        <v>4244</v>
      </c>
      <c r="P8">
        <v>410</v>
      </c>
      <c r="Q8">
        <v>1044.7</v>
      </c>
      <c r="R8">
        <v>214.6</v>
      </c>
      <c r="S8">
        <v>6</v>
      </c>
      <c r="T8">
        <v>5</v>
      </c>
      <c r="U8">
        <v>5</v>
      </c>
    </row>
    <row r="9" spans="1:21" ht="12.75">
      <c r="A9" s="29">
        <v>35820</v>
      </c>
      <c r="B9" s="7">
        <v>205</v>
      </c>
      <c r="C9" s="14">
        <v>91</v>
      </c>
      <c r="D9">
        <f t="shared" si="0"/>
        <v>12</v>
      </c>
      <c r="E9">
        <f t="shared" si="1"/>
        <v>6</v>
      </c>
      <c r="F9">
        <f t="shared" si="2"/>
        <v>12</v>
      </c>
      <c r="G9" s="2">
        <f t="shared" si="3"/>
        <v>152.725</v>
      </c>
      <c r="H9" s="2">
        <f t="shared" si="4"/>
        <v>141.48333333333332</v>
      </c>
      <c r="I9" s="2">
        <f t="shared" si="5"/>
        <v>2353.45</v>
      </c>
      <c r="J9" s="2">
        <f t="shared" si="6"/>
        <v>1983.6</v>
      </c>
      <c r="K9" s="21">
        <f>((2186+2219)/2/64)-380/64</f>
        <v>28.4765625</v>
      </c>
      <c r="L9" s="20" t="s">
        <v>26</v>
      </c>
      <c r="M9" s="7">
        <v>205</v>
      </c>
      <c r="N9">
        <v>91</v>
      </c>
      <c r="O9">
        <v>8489</v>
      </c>
      <c r="P9">
        <v>674.5</v>
      </c>
      <c r="Q9">
        <v>1983.6</v>
      </c>
      <c r="R9">
        <v>369.85</v>
      </c>
      <c r="S9">
        <v>12</v>
      </c>
      <c r="T9">
        <v>6</v>
      </c>
      <c r="U9">
        <v>12</v>
      </c>
    </row>
    <row r="10" spans="1:21" ht="12.75">
      <c r="A10" s="29">
        <v>35841</v>
      </c>
      <c r="B10" s="7">
        <v>218</v>
      </c>
      <c r="C10" s="14">
        <v>94</v>
      </c>
      <c r="D10">
        <f t="shared" si="0"/>
        <v>6</v>
      </c>
      <c r="E10">
        <f t="shared" si="1"/>
        <v>3</v>
      </c>
      <c r="F10">
        <f t="shared" si="2"/>
        <v>6</v>
      </c>
      <c r="G10" s="2">
        <f t="shared" si="3"/>
        <v>65.16666666666667</v>
      </c>
      <c r="H10" s="2">
        <f t="shared" si="4"/>
        <v>56.016666666666666</v>
      </c>
      <c r="I10" s="2">
        <f t="shared" si="5"/>
        <v>819</v>
      </c>
      <c r="J10" s="2">
        <f t="shared" si="6"/>
        <v>587.9</v>
      </c>
      <c r="K10" s="21">
        <f>472/64</f>
        <v>7.375</v>
      </c>
      <c r="L10" s="20" t="s">
        <v>27</v>
      </c>
      <c r="M10" s="7">
        <v>218</v>
      </c>
      <c r="N10">
        <v>94</v>
      </c>
      <c r="O10">
        <v>3361</v>
      </c>
      <c r="P10">
        <v>549</v>
      </c>
      <c r="Q10">
        <v>587.9</v>
      </c>
      <c r="R10">
        <v>231.1</v>
      </c>
      <c r="S10">
        <v>6</v>
      </c>
      <c r="T10">
        <v>3</v>
      </c>
      <c r="U10">
        <v>6</v>
      </c>
    </row>
    <row r="11" spans="1:21" ht="12.75">
      <c r="A11" s="29">
        <v>35820</v>
      </c>
      <c r="B11" s="7">
        <v>225</v>
      </c>
      <c r="C11" s="14">
        <v>91</v>
      </c>
      <c r="D11">
        <f t="shared" si="0"/>
        <v>8</v>
      </c>
      <c r="E11">
        <f t="shared" si="1"/>
        <v>5</v>
      </c>
      <c r="F11">
        <f t="shared" si="2"/>
        <v>12</v>
      </c>
      <c r="G11" s="2">
        <f t="shared" si="3"/>
        <v>95.21666666666667</v>
      </c>
      <c r="H11" s="2">
        <f t="shared" si="4"/>
        <v>76.48333333333333</v>
      </c>
      <c r="I11" s="2">
        <f t="shared" si="5"/>
        <v>1871.3</v>
      </c>
      <c r="J11" s="2">
        <f t="shared" si="6"/>
        <v>1258.8</v>
      </c>
      <c r="K11" s="14">
        <v>30.3</v>
      </c>
      <c r="L11" s="20" t="s">
        <v>28</v>
      </c>
      <c r="M11" s="7">
        <v>225</v>
      </c>
      <c r="N11">
        <v>91</v>
      </c>
      <c r="O11">
        <v>4589</v>
      </c>
      <c r="P11">
        <v>1124</v>
      </c>
      <c r="Q11">
        <v>1258.8</v>
      </c>
      <c r="R11">
        <v>612.5</v>
      </c>
      <c r="S11">
        <v>8</v>
      </c>
      <c r="T11">
        <v>5</v>
      </c>
      <c r="U11">
        <v>12</v>
      </c>
    </row>
    <row r="12" spans="1:21" ht="12.75">
      <c r="A12" s="29">
        <v>35820</v>
      </c>
      <c r="B12" s="7">
        <v>232</v>
      </c>
      <c r="C12" s="14">
        <v>91</v>
      </c>
      <c r="D12">
        <f t="shared" si="0"/>
        <v>11</v>
      </c>
      <c r="E12">
        <f t="shared" si="1"/>
        <v>8</v>
      </c>
      <c r="F12">
        <f t="shared" si="2"/>
        <v>11</v>
      </c>
      <c r="G12" s="2">
        <f t="shared" si="3"/>
        <v>157.95</v>
      </c>
      <c r="H12" s="2">
        <f t="shared" si="4"/>
        <v>148.36666666666667</v>
      </c>
      <c r="I12" s="2">
        <f t="shared" si="5"/>
        <v>2450.4</v>
      </c>
      <c r="J12" s="2">
        <f t="shared" si="6"/>
        <v>2095.1</v>
      </c>
      <c r="K12" s="21">
        <f>(1595+1567)/2/64</f>
        <v>24.703125</v>
      </c>
      <c r="L12" s="20" t="s">
        <v>29</v>
      </c>
      <c r="M12" s="7">
        <v>232</v>
      </c>
      <c r="N12">
        <v>91</v>
      </c>
      <c r="O12">
        <v>8902</v>
      </c>
      <c r="P12">
        <v>575</v>
      </c>
      <c r="Q12">
        <v>2095.1</v>
      </c>
      <c r="R12">
        <v>355.3</v>
      </c>
      <c r="S12">
        <v>11</v>
      </c>
      <c r="T12">
        <v>8</v>
      </c>
      <c r="U12">
        <v>11</v>
      </c>
    </row>
    <row r="13" spans="1:21" ht="12.75">
      <c r="A13" s="29">
        <v>35876</v>
      </c>
      <c r="B13" s="10">
        <v>254</v>
      </c>
      <c r="C13" s="13">
        <v>92</v>
      </c>
      <c r="D13">
        <f t="shared" si="0"/>
        <v>4</v>
      </c>
      <c r="E13">
        <f t="shared" si="1"/>
        <v>3</v>
      </c>
      <c r="F13">
        <f t="shared" si="2"/>
        <v>4</v>
      </c>
      <c r="G13" s="2">
        <f t="shared" si="3"/>
        <v>55.85</v>
      </c>
      <c r="H13" s="2">
        <f t="shared" si="4"/>
        <v>52.15</v>
      </c>
      <c r="I13" s="2">
        <f t="shared" si="5"/>
        <v>713.1</v>
      </c>
      <c r="J13" s="2">
        <f t="shared" si="6"/>
        <v>624.9</v>
      </c>
      <c r="K13" s="14">
        <v>18.8</v>
      </c>
      <c r="L13" s="20" t="s">
        <v>30</v>
      </c>
      <c r="M13" s="10">
        <v>254</v>
      </c>
      <c r="N13" s="9">
        <v>92</v>
      </c>
      <c r="O13">
        <v>3129</v>
      </c>
      <c r="P13">
        <v>222</v>
      </c>
      <c r="Q13">
        <v>624.9</v>
      </c>
      <c r="R13">
        <v>88.2</v>
      </c>
      <c r="S13">
        <v>4</v>
      </c>
      <c r="T13">
        <v>3</v>
      </c>
      <c r="U13">
        <v>4</v>
      </c>
    </row>
    <row r="14" spans="1:21" ht="12.75">
      <c r="A14" s="29">
        <v>35876</v>
      </c>
      <c r="B14" s="10">
        <v>256</v>
      </c>
      <c r="C14" s="13">
        <v>92</v>
      </c>
      <c r="D14">
        <f t="shared" si="0"/>
        <v>6</v>
      </c>
      <c r="E14">
        <f t="shared" si="1"/>
        <v>4</v>
      </c>
      <c r="F14">
        <f t="shared" si="2"/>
        <v>5</v>
      </c>
      <c r="G14" s="2">
        <f t="shared" si="3"/>
        <v>81.91666666666667</v>
      </c>
      <c r="H14" s="2">
        <f t="shared" si="4"/>
        <v>74.21666666666667</v>
      </c>
      <c r="I14" s="2">
        <f t="shared" si="5"/>
        <v>1120</v>
      </c>
      <c r="J14" s="2">
        <f t="shared" si="6"/>
        <v>949.4</v>
      </c>
      <c r="K14" s="14">
        <v>20.2</v>
      </c>
      <c r="L14" s="20" t="s">
        <v>31</v>
      </c>
      <c r="M14" s="10">
        <v>256</v>
      </c>
      <c r="N14" s="9">
        <v>92</v>
      </c>
      <c r="O14">
        <v>4453</v>
      </c>
      <c r="P14">
        <v>462</v>
      </c>
      <c r="Q14">
        <v>949.4</v>
      </c>
      <c r="R14">
        <v>170.6</v>
      </c>
      <c r="S14">
        <v>6</v>
      </c>
      <c r="T14">
        <v>4</v>
      </c>
      <c r="U14">
        <v>5</v>
      </c>
    </row>
    <row r="15" spans="1:21" ht="12.75">
      <c r="A15" s="29">
        <v>35820</v>
      </c>
      <c r="B15" s="7">
        <v>266</v>
      </c>
      <c r="C15" s="13">
        <v>91</v>
      </c>
      <c r="D15">
        <f t="shared" si="0"/>
        <v>6</v>
      </c>
      <c r="E15">
        <f t="shared" si="1"/>
        <v>5</v>
      </c>
      <c r="F15">
        <f t="shared" si="2"/>
        <v>5</v>
      </c>
      <c r="G15" s="2">
        <f t="shared" si="3"/>
        <v>97.44166666666666</v>
      </c>
      <c r="H15" s="2">
        <f t="shared" si="4"/>
        <v>86.3</v>
      </c>
      <c r="I15" s="2">
        <f t="shared" si="5"/>
        <v>1495.5</v>
      </c>
      <c r="J15" s="2">
        <f t="shared" si="6"/>
        <v>1165.2</v>
      </c>
      <c r="K15" s="14">
        <v>22.4</v>
      </c>
      <c r="L15" s="20" t="s">
        <v>32</v>
      </c>
      <c r="M15" s="7">
        <v>266</v>
      </c>
      <c r="N15" s="9">
        <v>91</v>
      </c>
      <c r="O15">
        <v>5178</v>
      </c>
      <c r="P15">
        <v>668.5</v>
      </c>
      <c r="Q15">
        <v>1165.2</v>
      </c>
      <c r="R15">
        <v>330.3</v>
      </c>
      <c r="S15">
        <v>6</v>
      </c>
      <c r="T15">
        <v>5</v>
      </c>
      <c r="U15">
        <v>5</v>
      </c>
    </row>
    <row r="16" spans="1:21" ht="12.75">
      <c r="A16" s="29">
        <v>35820</v>
      </c>
      <c r="B16" s="10">
        <v>270</v>
      </c>
      <c r="C16" s="13">
        <v>91</v>
      </c>
      <c r="D16">
        <f t="shared" si="0"/>
        <v>6</v>
      </c>
      <c r="E16">
        <f t="shared" si="1"/>
        <v>5</v>
      </c>
      <c r="F16">
        <f t="shared" si="2"/>
        <v>7</v>
      </c>
      <c r="G16" s="2">
        <f t="shared" si="3"/>
        <v>92.375</v>
      </c>
      <c r="H16" s="2">
        <f t="shared" si="4"/>
        <v>83.35</v>
      </c>
      <c r="I16" s="2">
        <f t="shared" si="5"/>
        <v>1654.1</v>
      </c>
      <c r="J16" s="2">
        <f t="shared" si="6"/>
        <v>1331.2</v>
      </c>
      <c r="K16" s="21">
        <v>35</v>
      </c>
      <c r="L16" s="20" t="s">
        <v>33</v>
      </c>
      <c r="M16" s="10">
        <v>270</v>
      </c>
      <c r="N16" s="9">
        <v>91</v>
      </c>
      <c r="O16">
        <v>5001</v>
      </c>
      <c r="P16">
        <v>541.5</v>
      </c>
      <c r="Q16">
        <v>1331.2</v>
      </c>
      <c r="R16">
        <v>322.9</v>
      </c>
      <c r="S16">
        <v>6</v>
      </c>
      <c r="T16">
        <v>5</v>
      </c>
      <c r="U16">
        <v>7</v>
      </c>
    </row>
    <row r="17" spans="1:21" ht="12.75">
      <c r="A17" s="29">
        <v>35848</v>
      </c>
      <c r="B17" s="10">
        <v>603</v>
      </c>
      <c r="C17" s="13">
        <v>94</v>
      </c>
      <c r="D17">
        <f t="shared" si="0"/>
        <v>7</v>
      </c>
      <c r="E17">
        <f t="shared" si="1"/>
        <v>5</v>
      </c>
      <c r="F17">
        <f t="shared" si="2"/>
        <v>7</v>
      </c>
      <c r="G17" s="2">
        <f t="shared" si="3"/>
        <v>100.25</v>
      </c>
      <c r="H17" s="2">
        <f t="shared" si="4"/>
        <v>94.21666666666667</v>
      </c>
      <c r="I17" s="2">
        <f t="shared" si="5"/>
        <v>1098.1</v>
      </c>
      <c r="J17" s="2">
        <f t="shared" si="6"/>
        <v>955.3</v>
      </c>
      <c r="K17" s="21">
        <f>(849+793)/2/64</f>
        <v>12.828125</v>
      </c>
      <c r="L17" s="20" t="s">
        <v>34</v>
      </c>
      <c r="M17" s="10">
        <v>603</v>
      </c>
      <c r="N17" s="9">
        <v>94</v>
      </c>
      <c r="O17">
        <v>5653</v>
      </c>
      <c r="P17">
        <v>362</v>
      </c>
      <c r="Q17">
        <v>955.3</v>
      </c>
      <c r="R17">
        <v>142.8</v>
      </c>
      <c r="S17">
        <v>7</v>
      </c>
      <c r="T17">
        <v>5</v>
      </c>
      <c r="U17">
        <v>7</v>
      </c>
    </row>
    <row r="18" spans="1:21" ht="12.75">
      <c r="A18" s="29">
        <v>35848</v>
      </c>
      <c r="B18" s="10">
        <v>605</v>
      </c>
      <c r="C18" s="13">
        <v>94</v>
      </c>
      <c r="D18">
        <f t="shared" si="0"/>
        <v>4</v>
      </c>
      <c r="E18">
        <f t="shared" si="1"/>
        <v>2</v>
      </c>
      <c r="F18">
        <f t="shared" si="2"/>
        <v>4</v>
      </c>
      <c r="G18" s="2">
        <f t="shared" si="3"/>
        <v>41.25</v>
      </c>
      <c r="H18" s="2">
        <f t="shared" si="4"/>
        <v>38.9</v>
      </c>
      <c r="I18" s="2">
        <f t="shared" si="5"/>
        <v>522.2</v>
      </c>
      <c r="J18" s="2">
        <f t="shared" si="6"/>
        <v>458.2</v>
      </c>
      <c r="K18" s="21">
        <f>(362+275)/2/64</f>
        <v>4.9765625</v>
      </c>
      <c r="L18" s="20" t="s">
        <v>35</v>
      </c>
      <c r="M18" s="10">
        <v>605</v>
      </c>
      <c r="N18" s="9">
        <v>94</v>
      </c>
      <c r="O18">
        <v>2334</v>
      </c>
      <c r="P18">
        <v>141</v>
      </c>
      <c r="Q18">
        <v>458.2</v>
      </c>
      <c r="R18">
        <v>64</v>
      </c>
      <c r="S18">
        <v>4</v>
      </c>
      <c r="T18">
        <v>2</v>
      </c>
      <c r="U18">
        <v>4</v>
      </c>
    </row>
    <row r="19" spans="2:21" ht="20.25" customHeight="1">
      <c r="B19" s="17" t="s">
        <v>1</v>
      </c>
      <c r="C19" s="18" t="s">
        <v>36</v>
      </c>
      <c r="D19" s="1">
        <f>SUM(D3:D18)</f>
        <v>126</v>
      </c>
      <c r="E19" s="1">
        <f aca="true" t="shared" si="7" ref="E19:J19">SUM(E3:E18)</f>
        <v>89</v>
      </c>
      <c r="F19" s="1">
        <f t="shared" si="7"/>
        <v>130</v>
      </c>
      <c r="G19" s="1">
        <f t="shared" si="7"/>
        <v>1731.1666666666667</v>
      </c>
      <c r="H19" s="1">
        <f t="shared" si="7"/>
        <v>1570.8666666666668</v>
      </c>
      <c r="I19" s="1">
        <f t="shared" si="7"/>
        <v>26362.299999999996</v>
      </c>
      <c r="J19" s="1">
        <f t="shared" si="7"/>
        <v>21370.200000000004</v>
      </c>
      <c r="M19" s="10" t="s">
        <v>37</v>
      </c>
      <c r="N19" s="9" t="s">
        <v>1</v>
      </c>
      <c r="O19">
        <f>SUM(O3:O18)</f>
        <v>94252</v>
      </c>
      <c r="P19">
        <f aca="true" t="shared" si="8" ref="P19:U19">SUM(P3:P18)</f>
        <v>9618</v>
      </c>
      <c r="Q19">
        <f t="shared" si="8"/>
        <v>21370.200000000004</v>
      </c>
      <c r="R19">
        <f t="shared" si="8"/>
        <v>4992.099999999999</v>
      </c>
      <c r="S19">
        <f t="shared" si="8"/>
        <v>126</v>
      </c>
      <c r="T19">
        <f t="shared" si="8"/>
        <v>89</v>
      </c>
      <c r="U19">
        <f t="shared" si="8"/>
        <v>130</v>
      </c>
    </row>
    <row r="20" spans="2:20" ht="12.75" customHeight="1">
      <c r="B20" s="17"/>
      <c r="C20" s="18"/>
      <c r="D20" s="1"/>
      <c r="E20" s="1"/>
      <c r="F20" s="1"/>
      <c r="G20" s="3" t="s">
        <v>1</v>
      </c>
      <c r="H20" s="3"/>
      <c r="I20" s="3" t="s">
        <v>1</v>
      </c>
      <c r="J20" s="1"/>
      <c r="K20" s="21">
        <f>(1941+1977)/2/64</f>
        <v>30.609375</v>
      </c>
      <c r="L20" t="s">
        <v>1</v>
      </c>
      <c r="M20" s="8"/>
      <c r="N20" s="9"/>
      <c r="T20" s="14" t="s">
        <v>38</v>
      </c>
    </row>
    <row r="21" spans="2:21" ht="12.75" customHeight="1">
      <c r="B21" s="17"/>
      <c r="C21" s="18"/>
      <c r="D21" s="1"/>
      <c r="E21" s="1"/>
      <c r="F21" s="1"/>
      <c r="G21" s="3"/>
      <c r="H21" s="3"/>
      <c r="I21" s="6" t="s">
        <v>1</v>
      </c>
      <c r="J21" s="6" t="s">
        <v>39</v>
      </c>
      <c r="L21">
        <f>(2028+2131)/2/64</f>
        <v>32.4921875</v>
      </c>
      <c r="M21" s="8"/>
      <c r="N21" s="9"/>
      <c r="S21">
        <f>60*6</f>
        <v>360</v>
      </c>
      <c r="T21">
        <f>60*12</f>
        <v>720</v>
      </c>
      <c r="U21">
        <f>15*60</f>
        <v>900</v>
      </c>
    </row>
    <row r="22" spans="8:21" ht="12.75">
      <c r="H22" s="16" t="s">
        <v>1</v>
      </c>
      <c r="I22" s="16" t="s">
        <v>40</v>
      </c>
      <c r="J22" s="16" t="s">
        <v>41</v>
      </c>
      <c r="K22" s="16" t="s">
        <v>36</v>
      </c>
      <c r="M22" s="7"/>
      <c r="S22">
        <f>9*60</f>
        <v>540</v>
      </c>
      <c r="U22">
        <f>18*60</f>
        <v>1080</v>
      </c>
    </row>
    <row r="23" spans="2:11" ht="9.75" customHeight="1">
      <c r="B23" s="15" t="s">
        <v>4</v>
      </c>
      <c r="C23" s="16">
        <v>91</v>
      </c>
      <c r="D23" s="6" t="s">
        <v>42</v>
      </c>
      <c r="I23" s="16">
        <f>413-349</f>
        <v>64</v>
      </c>
      <c r="J23" s="16">
        <f>441-413</f>
        <v>28</v>
      </c>
      <c r="K23" s="16">
        <f>SUM(I23:J23)</f>
        <v>92</v>
      </c>
    </row>
    <row r="24" spans="2:11" ht="10.5" customHeight="1">
      <c r="B24" s="15" t="s">
        <v>4</v>
      </c>
      <c r="C24" s="16">
        <v>92</v>
      </c>
      <c r="D24" s="6" t="s">
        <v>43</v>
      </c>
      <c r="I24" s="16">
        <f>789-744</f>
        <v>45</v>
      </c>
      <c r="J24" s="16">
        <v>8</v>
      </c>
      <c r="K24" s="16">
        <f>SUM(I24:J24)</f>
        <v>53</v>
      </c>
    </row>
    <row r="25" spans="2:11" ht="10.5" customHeight="1">
      <c r="B25" s="15" t="s">
        <v>4</v>
      </c>
      <c r="C25" s="16">
        <v>94</v>
      </c>
      <c r="D25" s="6" t="s">
        <v>44</v>
      </c>
      <c r="I25" s="16">
        <f>7+6+4</f>
        <v>17</v>
      </c>
      <c r="J25" s="16">
        <f>2+3+2</f>
        <v>7</v>
      </c>
      <c r="K25" s="16">
        <f>SUM(I25:J25)</f>
        <v>24</v>
      </c>
    </row>
    <row r="26" spans="2:21" ht="14.25">
      <c r="B26" s="11" t="s">
        <v>45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" t="s">
        <v>1</v>
      </c>
      <c r="N26" t="s">
        <v>1</v>
      </c>
      <c r="O26" t="s">
        <v>1</v>
      </c>
      <c r="P26" s="6" t="s">
        <v>1</v>
      </c>
      <c r="Q26" t="s">
        <v>1</v>
      </c>
      <c r="R26" s="6" t="s">
        <v>1</v>
      </c>
      <c r="S26" s="5" t="s">
        <v>1</v>
      </c>
      <c r="T26" s="6" t="s">
        <v>1</v>
      </c>
      <c r="U26" s="5" t="s">
        <v>1</v>
      </c>
    </row>
    <row r="27" spans="1:21" ht="27" customHeight="1">
      <c r="A27" s="28" t="s">
        <v>2</v>
      </c>
      <c r="B27" s="22" t="s">
        <v>3</v>
      </c>
      <c r="C27" s="23" t="s">
        <v>4</v>
      </c>
      <c r="D27" s="27" t="s">
        <v>5</v>
      </c>
      <c r="E27" s="24" t="s">
        <v>6</v>
      </c>
      <c r="F27" s="27" t="s">
        <v>7</v>
      </c>
      <c r="G27" s="19" t="s">
        <v>8</v>
      </c>
      <c r="H27" s="19" t="s">
        <v>9</v>
      </c>
      <c r="I27" s="19" t="s">
        <v>10</v>
      </c>
      <c r="J27" s="19" t="s">
        <v>11</v>
      </c>
      <c r="K27" s="19" t="s">
        <v>12</v>
      </c>
      <c r="L27" s="5" t="s">
        <v>13</v>
      </c>
      <c r="M27" s="4" t="s">
        <v>46</v>
      </c>
      <c r="N27" s="26" t="s">
        <v>4</v>
      </c>
      <c r="O27" s="19" t="s">
        <v>15</v>
      </c>
      <c r="P27" s="19" t="s">
        <v>16</v>
      </c>
      <c r="Q27" s="19" t="s">
        <v>11</v>
      </c>
      <c r="R27" s="19" t="s">
        <v>17</v>
      </c>
      <c r="S27" s="24" t="s">
        <v>18</v>
      </c>
      <c r="T27" s="24" t="s">
        <v>6</v>
      </c>
      <c r="U27" s="24" t="s">
        <v>19</v>
      </c>
    </row>
    <row r="28" spans="1:21" ht="12.75">
      <c r="A28" s="29">
        <v>35876</v>
      </c>
      <c r="B28" s="10">
        <v>96</v>
      </c>
      <c r="C28" s="13">
        <v>92</v>
      </c>
      <c r="D28">
        <f aca="true" t="shared" si="9" ref="D28:D42">S28</f>
        <v>7</v>
      </c>
      <c r="E28">
        <f aca="true" t="shared" si="10" ref="E28:E42">T28</f>
        <v>7</v>
      </c>
      <c r="F28">
        <f aca="true" t="shared" si="11" ref="F28:F42">U28</f>
        <v>7</v>
      </c>
      <c r="G28" s="2">
        <f aca="true" t="shared" si="12" ref="G28:G42">(O28+P28)/60</f>
        <v>98.75</v>
      </c>
      <c r="H28" s="2">
        <f aca="true" t="shared" si="13" ref="H28:H42">O28/60</f>
        <v>92.1</v>
      </c>
      <c r="I28" s="2">
        <f aca="true" t="shared" si="14" ref="I28:I42">Q28+R28</f>
        <v>1479.3</v>
      </c>
      <c r="J28" s="2">
        <f aca="true" t="shared" si="15" ref="J28:J42">Q28</f>
        <v>1246.3</v>
      </c>
      <c r="K28" s="21">
        <v>26</v>
      </c>
      <c r="L28" s="20" t="s">
        <v>20</v>
      </c>
      <c r="M28" s="10">
        <v>96</v>
      </c>
      <c r="N28" s="9">
        <v>92</v>
      </c>
      <c r="O28">
        <v>5526</v>
      </c>
      <c r="P28">
        <v>399</v>
      </c>
      <c r="Q28">
        <v>1246.3</v>
      </c>
      <c r="R28">
        <v>233</v>
      </c>
      <c r="S28">
        <v>7</v>
      </c>
      <c r="T28">
        <v>7</v>
      </c>
      <c r="U28">
        <v>7</v>
      </c>
    </row>
    <row r="29" spans="1:21" ht="12.75">
      <c r="A29" s="29">
        <v>35876</v>
      </c>
      <c r="B29" s="10">
        <v>104</v>
      </c>
      <c r="C29" s="13">
        <v>92</v>
      </c>
      <c r="D29">
        <f t="shared" si="9"/>
        <v>7</v>
      </c>
      <c r="E29">
        <f t="shared" si="10"/>
        <v>7</v>
      </c>
      <c r="F29">
        <f t="shared" si="11"/>
        <v>8</v>
      </c>
      <c r="G29" s="2">
        <f t="shared" si="12"/>
        <v>120.9</v>
      </c>
      <c r="H29" s="2">
        <f t="shared" si="13"/>
        <v>113.76666666666667</v>
      </c>
      <c r="I29" s="2">
        <f t="shared" si="14"/>
        <v>1681.4</v>
      </c>
      <c r="J29" s="2">
        <f t="shared" si="15"/>
        <v>1458.4</v>
      </c>
      <c r="K29" s="21">
        <f>(1637+1630+1192+1200)/2/64</f>
        <v>44.2109375</v>
      </c>
      <c r="L29" s="20" t="s">
        <v>21</v>
      </c>
      <c r="M29" s="10">
        <v>104</v>
      </c>
      <c r="N29" s="9">
        <v>92</v>
      </c>
      <c r="O29">
        <v>6826</v>
      </c>
      <c r="P29">
        <v>428</v>
      </c>
      <c r="Q29">
        <v>1458.4</v>
      </c>
      <c r="R29">
        <v>223</v>
      </c>
      <c r="S29">
        <v>7</v>
      </c>
      <c r="T29">
        <v>7</v>
      </c>
      <c r="U29">
        <v>8</v>
      </c>
    </row>
    <row r="30" spans="1:21" ht="12.75">
      <c r="A30" s="29">
        <v>35820</v>
      </c>
      <c r="B30" s="7">
        <v>125</v>
      </c>
      <c r="C30" s="14">
        <v>91</v>
      </c>
      <c r="D30">
        <f t="shared" si="9"/>
        <v>9</v>
      </c>
      <c r="E30">
        <f t="shared" si="10"/>
        <v>9</v>
      </c>
      <c r="F30">
        <f t="shared" si="11"/>
        <v>9</v>
      </c>
      <c r="G30" s="2">
        <f t="shared" si="12"/>
        <v>128.16666666666666</v>
      </c>
      <c r="H30" s="2">
        <f t="shared" si="13"/>
        <v>118.46666666666667</v>
      </c>
      <c r="I30" s="2">
        <f t="shared" si="14"/>
        <v>2236.8</v>
      </c>
      <c r="J30" s="2">
        <f t="shared" si="15"/>
        <v>1927.8</v>
      </c>
      <c r="K30" s="14">
        <v>34.3</v>
      </c>
      <c r="L30" s="20" t="s">
        <v>22</v>
      </c>
      <c r="M30" s="7">
        <v>125</v>
      </c>
      <c r="N30">
        <v>91</v>
      </c>
      <c r="O30">
        <v>7108</v>
      </c>
      <c r="P30">
        <v>582</v>
      </c>
      <c r="Q30">
        <v>1927.8</v>
      </c>
      <c r="R30">
        <v>309</v>
      </c>
      <c r="S30">
        <v>9</v>
      </c>
      <c r="T30">
        <v>9</v>
      </c>
      <c r="U30">
        <v>9</v>
      </c>
    </row>
    <row r="31" spans="1:21" ht="12.75">
      <c r="A31" s="29">
        <v>35820</v>
      </c>
      <c r="B31" s="7">
        <v>130</v>
      </c>
      <c r="C31" s="14">
        <v>91</v>
      </c>
      <c r="D31">
        <f t="shared" si="9"/>
        <v>4</v>
      </c>
      <c r="E31">
        <f t="shared" si="10"/>
        <v>4</v>
      </c>
      <c r="F31">
        <f t="shared" si="11"/>
        <v>4</v>
      </c>
      <c r="G31" s="2">
        <f t="shared" si="12"/>
        <v>58.083333333333336</v>
      </c>
      <c r="H31" s="2">
        <f t="shared" si="13"/>
        <v>54.666666666666664</v>
      </c>
      <c r="I31" s="2">
        <f t="shared" si="14"/>
        <v>992</v>
      </c>
      <c r="J31" s="2">
        <f t="shared" si="15"/>
        <v>893.1</v>
      </c>
      <c r="K31" s="14">
        <v>31.2</v>
      </c>
      <c r="L31" s="20" t="s">
        <v>23</v>
      </c>
      <c r="M31" s="7">
        <v>130</v>
      </c>
      <c r="N31">
        <v>91</v>
      </c>
      <c r="O31">
        <v>3280</v>
      </c>
      <c r="P31">
        <v>205</v>
      </c>
      <c r="Q31">
        <v>893.1</v>
      </c>
      <c r="R31">
        <v>98.9</v>
      </c>
      <c r="S31">
        <v>4</v>
      </c>
      <c r="T31">
        <v>4</v>
      </c>
      <c r="U31">
        <v>4</v>
      </c>
    </row>
    <row r="32" spans="1:21" ht="12.75">
      <c r="A32" s="29">
        <v>35876</v>
      </c>
      <c r="B32" s="10">
        <v>167</v>
      </c>
      <c r="C32" s="13">
        <v>92</v>
      </c>
      <c r="D32">
        <f t="shared" si="9"/>
        <v>3</v>
      </c>
      <c r="E32">
        <f t="shared" si="10"/>
        <v>3</v>
      </c>
      <c r="F32">
        <f t="shared" si="11"/>
        <v>3</v>
      </c>
      <c r="G32" s="2">
        <f t="shared" si="12"/>
        <v>57.78333333333333</v>
      </c>
      <c r="H32" s="2">
        <f t="shared" si="13"/>
        <v>52.93333333333333</v>
      </c>
      <c r="I32" s="2">
        <f t="shared" si="14"/>
        <v>947.8000000000001</v>
      </c>
      <c r="J32" s="2">
        <f t="shared" si="15"/>
        <v>771.2</v>
      </c>
      <c r="K32" s="14">
        <v>21.4</v>
      </c>
      <c r="L32" s="20" t="s">
        <v>24</v>
      </c>
      <c r="M32" s="10">
        <v>167</v>
      </c>
      <c r="N32" s="9">
        <v>92</v>
      </c>
      <c r="O32">
        <v>3176</v>
      </c>
      <c r="P32">
        <v>291</v>
      </c>
      <c r="Q32">
        <v>771.2</v>
      </c>
      <c r="R32">
        <v>176.6</v>
      </c>
      <c r="S32">
        <v>3</v>
      </c>
      <c r="T32">
        <v>3</v>
      </c>
      <c r="U32">
        <v>3</v>
      </c>
    </row>
    <row r="33" spans="1:21" ht="12.75">
      <c r="A33" s="29">
        <v>35820</v>
      </c>
      <c r="B33" s="7">
        <v>205</v>
      </c>
      <c r="C33" s="14">
        <v>91</v>
      </c>
      <c r="D33">
        <f t="shared" si="9"/>
        <v>6</v>
      </c>
      <c r="E33">
        <f t="shared" si="10"/>
        <v>6</v>
      </c>
      <c r="F33">
        <f t="shared" si="11"/>
        <v>6</v>
      </c>
      <c r="G33" s="2">
        <f t="shared" si="12"/>
        <v>105.91666666666667</v>
      </c>
      <c r="H33" s="2">
        <f t="shared" si="13"/>
        <v>102.53333333333333</v>
      </c>
      <c r="I33" s="2">
        <f t="shared" si="14"/>
        <v>1602.7</v>
      </c>
      <c r="J33" s="2">
        <f t="shared" si="15"/>
        <v>1489.5</v>
      </c>
      <c r="K33" s="21">
        <f>((2186+2219)/2/64)-380/64</f>
        <v>28.4765625</v>
      </c>
      <c r="L33" s="20" t="s">
        <v>26</v>
      </c>
      <c r="M33" s="7">
        <v>205</v>
      </c>
      <c r="N33">
        <v>91</v>
      </c>
      <c r="O33">
        <v>6152</v>
      </c>
      <c r="P33">
        <v>203</v>
      </c>
      <c r="Q33">
        <v>1489.5</v>
      </c>
      <c r="R33">
        <v>113.2</v>
      </c>
      <c r="S33">
        <v>6</v>
      </c>
      <c r="T33">
        <v>6</v>
      </c>
      <c r="U33">
        <v>6</v>
      </c>
    </row>
    <row r="34" spans="1:21" ht="12.75">
      <c r="A34" s="29">
        <v>35841</v>
      </c>
      <c r="B34" s="7">
        <v>218</v>
      </c>
      <c r="C34" s="14">
        <v>94</v>
      </c>
      <c r="D34">
        <f t="shared" si="9"/>
        <v>3</v>
      </c>
      <c r="E34">
        <f t="shared" si="10"/>
        <v>3</v>
      </c>
      <c r="F34">
        <f t="shared" si="11"/>
        <v>3</v>
      </c>
      <c r="G34" s="2">
        <f t="shared" si="12"/>
        <v>38.666666666666664</v>
      </c>
      <c r="H34" s="2">
        <f t="shared" si="13"/>
        <v>35.983333333333334</v>
      </c>
      <c r="I34" s="2">
        <f t="shared" si="14"/>
        <v>454.5</v>
      </c>
      <c r="J34" s="2">
        <f t="shared" si="15"/>
        <v>379.4</v>
      </c>
      <c r="K34" s="21">
        <f>472/64</f>
        <v>7.375</v>
      </c>
      <c r="L34" s="20" t="s">
        <v>27</v>
      </c>
      <c r="M34" s="7">
        <v>218</v>
      </c>
      <c r="N34">
        <v>94</v>
      </c>
      <c r="O34">
        <v>2159</v>
      </c>
      <c r="P34">
        <v>161</v>
      </c>
      <c r="Q34">
        <v>379.4</v>
      </c>
      <c r="R34">
        <v>75.1</v>
      </c>
      <c r="S34">
        <v>3</v>
      </c>
      <c r="T34">
        <v>3</v>
      </c>
      <c r="U34">
        <v>3</v>
      </c>
    </row>
    <row r="35" spans="1:21" ht="12.75">
      <c r="A35" s="29">
        <v>35820</v>
      </c>
      <c r="B35" s="7">
        <v>225</v>
      </c>
      <c r="C35" s="14">
        <v>91</v>
      </c>
      <c r="D35">
        <f t="shared" si="9"/>
        <v>5</v>
      </c>
      <c r="E35">
        <f t="shared" si="10"/>
        <v>5</v>
      </c>
      <c r="F35">
        <f t="shared" si="11"/>
        <v>5</v>
      </c>
      <c r="G35" s="2">
        <f t="shared" si="12"/>
        <v>70.01666666666667</v>
      </c>
      <c r="H35" s="2">
        <f t="shared" si="13"/>
        <v>64.71666666666667</v>
      </c>
      <c r="I35" s="2">
        <f t="shared" si="14"/>
        <v>1207.8</v>
      </c>
      <c r="J35" s="2">
        <f t="shared" si="15"/>
        <v>1044.6</v>
      </c>
      <c r="K35" s="14">
        <v>30.3</v>
      </c>
      <c r="L35" s="20" t="s">
        <v>28</v>
      </c>
      <c r="M35" s="7">
        <v>225</v>
      </c>
      <c r="N35">
        <v>91</v>
      </c>
      <c r="O35">
        <v>3883</v>
      </c>
      <c r="P35">
        <v>318</v>
      </c>
      <c r="Q35">
        <v>1044.6</v>
      </c>
      <c r="R35">
        <v>163.2</v>
      </c>
      <c r="S35">
        <v>5</v>
      </c>
      <c r="T35">
        <v>5</v>
      </c>
      <c r="U35">
        <v>5</v>
      </c>
    </row>
    <row r="36" spans="1:21" ht="12.75">
      <c r="A36" s="29">
        <v>35820</v>
      </c>
      <c r="B36" s="7">
        <v>232</v>
      </c>
      <c r="C36" s="14">
        <v>91</v>
      </c>
      <c r="D36">
        <f t="shared" si="9"/>
        <v>7</v>
      </c>
      <c r="E36">
        <f t="shared" si="10"/>
        <v>7</v>
      </c>
      <c r="F36">
        <f t="shared" si="11"/>
        <v>7</v>
      </c>
      <c r="G36" s="2">
        <f t="shared" si="12"/>
        <v>103.6</v>
      </c>
      <c r="H36" s="2">
        <f t="shared" si="13"/>
        <v>97.93333333333334</v>
      </c>
      <c r="I36" s="2">
        <f t="shared" si="14"/>
        <v>1683</v>
      </c>
      <c r="J36" s="2">
        <f t="shared" si="15"/>
        <v>1499.9</v>
      </c>
      <c r="K36" s="21">
        <f>(1595+1567)/2/64</f>
        <v>24.703125</v>
      </c>
      <c r="L36" s="20" t="s">
        <v>29</v>
      </c>
      <c r="M36" s="7">
        <v>232</v>
      </c>
      <c r="N36">
        <v>91</v>
      </c>
      <c r="O36">
        <v>5876</v>
      </c>
      <c r="P36">
        <v>340</v>
      </c>
      <c r="Q36">
        <v>1499.9</v>
      </c>
      <c r="R36">
        <v>183.1</v>
      </c>
      <c r="S36">
        <v>7</v>
      </c>
      <c r="T36">
        <v>7</v>
      </c>
      <c r="U36">
        <v>7</v>
      </c>
    </row>
    <row r="37" spans="1:21" ht="12.75">
      <c r="A37" s="29">
        <v>35876</v>
      </c>
      <c r="B37" s="10">
        <v>254</v>
      </c>
      <c r="C37" s="13">
        <v>92</v>
      </c>
      <c r="D37">
        <f t="shared" si="9"/>
        <v>3</v>
      </c>
      <c r="E37">
        <f t="shared" si="10"/>
        <v>3</v>
      </c>
      <c r="F37">
        <f t="shared" si="11"/>
        <v>3</v>
      </c>
      <c r="G37" s="2">
        <f t="shared" si="12"/>
        <v>41.5</v>
      </c>
      <c r="H37" s="2">
        <f t="shared" si="13"/>
        <v>39.25</v>
      </c>
      <c r="I37" s="2">
        <f t="shared" si="14"/>
        <v>528.1999999999999</v>
      </c>
      <c r="J37" s="2">
        <f t="shared" si="15"/>
        <v>473.9</v>
      </c>
      <c r="K37" s="14">
        <v>18.8</v>
      </c>
      <c r="L37" s="20" t="s">
        <v>30</v>
      </c>
      <c r="M37" s="10">
        <v>254</v>
      </c>
      <c r="N37" s="9">
        <v>92</v>
      </c>
      <c r="O37">
        <v>2355</v>
      </c>
      <c r="P37">
        <v>135</v>
      </c>
      <c r="Q37">
        <v>473.9</v>
      </c>
      <c r="R37">
        <v>54.3</v>
      </c>
      <c r="S37">
        <v>3</v>
      </c>
      <c r="T37">
        <v>3</v>
      </c>
      <c r="U37">
        <v>3</v>
      </c>
    </row>
    <row r="38" spans="1:21" ht="12.75">
      <c r="A38" s="29">
        <v>35876</v>
      </c>
      <c r="B38" s="10">
        <v>256</v>
      </c>
      <c r="C38" s="13">
        <v>92</v>
      </c>
      <c r="D38">
        <f t="shared" si="9"/>
        <v>3</v>
      </c>
      <c r="E38">
        <f t="shared" si="10"/>
        <v>3</v>
      </c>
      <c r="F38">
        <f t="shared" si="11"/>
        <v>3</v>
      </c>
      <c r="G38" s="2">
        <f t="shared" si="12"/>
        <v>48.55</v>
      </c>
      <c r="H38" s="2">
        <f t="shared" si="13"/>
        <v>45.03333333333333</v>
      </c>
      <c r="I38" s="2">
        <f t="shared" si="14"/>
        <v>697.6</v>
      </c>
      <c r="J38" s="2">
        <f t="shared" si="15"/>
        <v>621.2</v>
      </c>
      <c r="K38" s="14">
        <v>20.2</v>
      </c>
      <c r="L38" s="20" t="s">
        <v>31</v>
      </c>
      <c r="M38" s="10">
        <v>256</v>
      </c>
      <c r="N38" s="9">
        <v>92</v>
      </c>
      <c r="O38">
        <v>2702</v>
      </c>
      <c r="P38">
        <v>211</v>
      </c>
      <c r="Q38">
        <v>621.2</v>
      </c>
      <c r="R38">
        <v>76.4</v>
      </c>
      <c r="S38">
        <v>3</v>
      </c>
      <c r="T38">
        <v>3</v>
      </c>
      <c r="U38">
        <v>3</v>
      </c>
    </row>
    <row r="39" spans="1:21" ht="12.75">
      <c r="A39" s="29">
        <v>35820</v>
      </c>
      <c r="B39" s="7">
        <v>266</v>
      </c>
      <c r="C39" s="13">
        <v>91</v>
      </c>
      <c r="D39">
        <f t="shared" si="9"/>
        <v>5</v>
      </c>
      <c r="E39">
        <f t="shared" si="10"/>
        <v>5</v>
      </c>
      <c r="F39">
        <f t="shared" si="11"/>
        <v>5</v>
      </c>
      <c r="G39" s="2">
        <f t="shared" si="12"/>
        <v>80.68333333333334</v>
      </c>
      <c r="H39" s="2">
        <f t="shared" si="13"/>
        <v>72.3</v>
      </c>
      <c r="I39" s="2">
        <f t="shared" si="14"/>
        <v>1240.6</v>
      </c>
      <c r="J39" s="2">
        <f t="shared" si="15"/>
        <v>985.6</v>
      </c>
      <c r="K39" s="14">
        <v>22.4</v>
      </c>
      <c r="L39" s="20" t="s">
        <v>32</v>
      </c>
      <c r="M39" s="7">
        <v>266</v>
      </c>
      <c r="N39" s="9">
        <v>91</v>
      </c>
      <c r="O39">
        <v>4338</v>
      </c>
      <c r="P39">
        <v>503</v>
      </c>
      <c r="Q39">
        <v>985.6</v>
      </c>
      <c r="R39">
        <v>255</v>
      </c>
      <c r="S39">
        <v>5</v>
      </c>
      <c r="T39">
        <v>5</v>
      </c>
      <c r="U39">
        <v>5</v>
      </c>
    </row>
    <row r="40" spans="1:21" ht="12.75">
      <c r="A40" s="29">
        <v>35820</v>
      </c>
      <c r="B40" s="10">
        <v>270</v>
      </c>
      <c r="C40" s="13">
        <v>91</v>
      </c>
      <c r="D40">
        <f t="shared" si="9"/>
        <v>4</v>
      </c>
      <c r="E40">
        <f t="shared" si="10"/>
        <v>4</v>
      </c>
      <c r="F40">
        <f t="shared" si="11"/>
        <v>4</v>
      </c>
      <c r="G40" s="2">
        <f t="shared" si="12"/>
        <v>57.266666666666666</v>
      </c>
      <c r="H40" s="2">
        <f t="shared" si="13"/>
        <v>53.35</v>
      </c>
      <c r="I40" s="2">
        <f t="shared" si="14"/>
        <v>1114.3</v>
      </c>
      <c r="J40" s="2">
        <f t="shared" si="15"/>
        <v>959.3</v>
      </c>
      <c r="K40" s="21">
        <v>35</v>
      </c>
      <c r="L40" s="20" t="s">
        <v>33</v>
      </c>
      <c r="M40" s="10">
        <v>270</v>
      </c>
      <c r="N40" s="9">
        <v>91</v>
      </c>
      <c r="O40">
        <v>3201</v>
      </c>
      <c r="P40">
        <v>235</v>
      </c>
      <c r="Q40">
        <v>959.3</v>
      </c>
      <c r="R40">
        <v>155</v>
      </c>
      <c r="S40">
        <v>4</v>
      </c>
      <c r="T40">
        <v>4</v>
      </c>
      <c r="U40">
        <v>4</v>
      </c>
    </row>
    <row r="41" spans="1:21" ht="12.75">
      <c r="A41" s="29">
        <v>35848</v>
      </c>
      <c r="B41" s="7">
        <v>603</v>
      </c>
      <c r="C41" s="13">
        <v>94</v>
      </c>
      <c r="D41">
        <f t="shared" si="9"/>
        <v>5</v>
      </c>
      <c r="E41">
        <f t="shared" si="10"/>
        <v>5</v>
      </c>
      <c r="F41">
        <f t="shared" si="11"/>
        <v>5</v>
      </c>
      <c r="G41" s="2">
        <f t="shared" si="12"/>
        <v>82.9</v>
      </c>
      <c r="H41" s="2">
        <f t="shared" si="13"/>
        <v>79.81666666666666</v>
      </c>
      <c r="I41" s="2">
        <f t="shared" si="14"/>
        <v>841.1</v>
      </c>
      <c r="J41" s="2">
        <f t="shared" si="15"/>
        <v>768.9</v>
      </c>
      <c r="K41" s="21">
        <f>(849+793)/2/64</f>
        <v>12.828125</v>
      </c>
      <c r="L41" s="20" t="s">
        <v>34</v>
      </c>
      <c r="M41" s="7">
        <v>603</v>
      </c>
      <c r="N41" s="9">
        <v>94</v>
      </c>
      <c r="O41">
        <v>4789</v>
      </c>
      <c r="P41">
        <v>185</v>
      </c>
      <c r="Q41">
        <v>768.9</v>
      </c>
      <c r="R41">
        <v>72.2</v>
      </c>
      <c r="S41">
        <v>5</v>
      </c>
      <c r="T41">
        <v>5</v>
      </c>
      <c r="U41">
        <v>5</v>
      </c>
    </row>
    <row r="42" spans="1:21" ht="12.75">
      <c r="A42" s="29">
        <v>35848</v>
      </c>
      <c r="B42" s="10">
        <v>605</v>
      </c>
      <c r="C42" s="13">
        <v>94</v>
      </c>
      <c r="D42">
        <f t="shared" si="9"/>
        <v>2</v>
      </c>
      <c r="E42">
        <f t="shared" si="10"/>
        <v>2</v>
      </c>
      <c r="F42">
        <f t="shared" si="11"/>
        <v>2</v>
      </c>
      <c r="G42" s="2">
        <f t="shared" si="12"/>
        <v>27.55</v>
      </c>
      <c r="H42" s="2">
        <f t="shared" si="13"/>
        <v>26.75</v>
      </c>
      <c r="I42" s="2">
        <f t="shared" si="14"/>
        <v>334.8</v>
      </c>
      <c r="J42" s="2">
        <f t="shared" si="15"/>
        <v>313.2</v>
      </c>
      <c r="K42" s="21">
        <f>(362+275)/2/64</f>
        <v>4.9765625</v>
      </c>
      <c r="L42" s="20" t="s">
        <v>35</v>
      </c>
      <c r="M42" s="10">
        <v>605</v>
      </c>
      <c r="N42" s="9">
        <v>91</v>
      </c>
      <c r="O42">
        <v>1605</v>
      </c>
      <c r="P42">
        <v>48</v>
      </c>
      <c r="Q42">
        <v>313.2</v>
      </c>
      <c r="R42">
        <v>21.6</v>
      </c>
      <c r="S42">
        <v>2</v>
      </c>
      <c r="T42">
        <v>2</v>
      </c>
      <c r="U42">
        <v>2</v>
      </c>
    </row>
    <row r="43" spans="3:21" ht="19.5" customHeight="1">
      <c r="C43" s="18" t="s">
        <v>36</v>
      </c>
      <c r="D43" s="1">
        <f aca="true" t="shared" si="16" ref="D43:J43">SUM(D28:D42)</f>
        <v>73</v>
      </c>
      <c r="E43" s="1">
        <f t="shared" si="16"/>
        <v>73</v>
      </c>
      <c r="F43" s="1">
        <f t="shared" si="16"/>
        <v>74</v>
      </c>
      <c r="G43" s="3">
        <f t="shared" si="16"/>
        <v>1120.3333333333333</v>
      </c>
      <c r="H43" s="3">
        <f t="shared" si="16"/>
        <v>1049.6000000000001</v>
      </c>
      <c r="I43" s="3">
        <f t="shared" si="16"/>
        <v>17041.899999999998</v>
      </c>
      <c r="J43" s="3">
        <f t="shared" si="16"/>
        <v>14832.3</v>
      </c>
      <c r="M43" s="10" t="s">
        <v>37</v>
      </c>
      <c r="N43" s="9" t="s">
        <v>1</v>
      </c>
      <c r="O43">
        <f aca="true" t="shared" si="17" ref="O43:U43">SUM(O28:O42)</f>
        <v>62976</v>
      </c>
      <c r="P43">
        <f t="shared" si="17"/>
        <v>4244</v>
      </c>
      <c r="Q43">
        <f t="shared" si="17"/>
        <v>14832.3</v>
      </c>
      <c r="R43">
        <f t="shared" si="17"/>
        <v>2209.6</v>
      </c>
      <c r="S43">
        <f t="shared" si="17"/>
        <v>73</v>
      </c>
      <c r="T43">
        <f t="shared" si="17"/>
        <v>73</v>
      </c>
      <c r="U43">
        <f t="shared" si="17"/>
        <v>74</v>
      </c>
    </row>
    <row r="44" spans="3:14" ht="12.75" customHeight="1">
      <c r="C44" s="18"/>
      <c r="D44" s="1"/>
      <c r="E44" s="1"/>
      <c r="F44" s="1"/>
      <c r="G44" s="3"/>
      <c r="H44" s="3"/>
      <c r="I44" s="3"/>
      <c r="J44" s="3"/>
      <c r="M44" s="10"/>
      <c r="N44" s="9"/>
    </row>
    <row r="45" spans="3:20" ht="12.75" customHeight="1">
      <c r="C45" s="18"/>
      <c r="D45" s="1"/>
      <c r="E45" s="1"/>
      <c r="F45" s="1"/>
      <c r="G45" s="3"/>
      <c r="H45" s="3"/>
      <c r="I45" s="6" t="s">
        <v>1</v>
      </c>
      <c r="J45" s="6" t="s">
        <v>39</v>
      </c>
      <c r="M45" s="10"/>
      <c r="N45" s="9"/>
      <c r="T45" s="16" t="s">
        <v>38</v>
      </c>
    </row>
    <row r="46" spans="3:21" ht="12.75" customHeight="1">
      <c r="C46" s="18"/>
      <c r="H46" s="16" t="s">
        <v>1</v>
      </c>
      <c r="I46" s="16" t="s">
        <v>40</v>
      </c>
      <c r="J46" s="16" t="s">
        <v>41</v>
      </c>
      <c r="K46" s="16" t="s">
        <v>36</v>
      </c>
      <c r="M46" s="10"/>
      <c r="N46" s="9"/>
      <c r="S46">
        <f>60*6</f>
        <v>360</v>
      </c>
      <c r="T46">
        <f>60*12</f>
        <v>720</v>
      </c>
      <c r="U46">
        <f>15*60</f>
        <v>900</v>
      </c>
    </row>
    <row r="47" spans="2:21" ht="10.5" customHeight="1">
      <c r="B47" s="15" t="s">
        <v>4</v>
      </c>
      <c r="C47" s="16">
        <v>91</v>
      </c>
      <c r="D47" s="6" t="s">
        <v>42</v>
      </c>
      <c r="I47" s="16">
        <v>40</v>
      </c>
      <c r="J47" s="16">
        <v>1</v>
      </c>
      <c r="K47" s="16">
        <f>SUM(I47:J47)</f>
        <v>41</v>
      </c>
      <c r="M47" s="10" t="s">
        <v>1</v>
      </c>
      <c r="N47" s="9" t="s">
        <v>1</v>
      </c>
      <c r="S47">
        <f>9*60</f>
        <v>540</v>
      </c>
      <c r="U47">
        <f>18*60</f>
        <v>1080</v>
      </c>
    </row>
    <row r="48" spans="2:11" ht="10.5" customHeight="1">
      <c r="B48" s="15" t="s">
        <v>4</v>
      </c>
      <c r="C48" s="16">
        <v>92</v>
      </c>
      <c r="D48" s="6" t="s">
        <v>43</v>
      </c>
      <c r="I48" s="16">
        <v>23</v>
      </c>
      <c r="J48" s="16">
        <v>1</v>
      </c>
      <c r="K48" s="16">
        <f>SUM(I48:J48)</f>
        <v>24</v>
      </c>
    </row>
    <row r="49" spans="2:11" ht="10.5" customHeight="1">
      <c r="B49" s="15" t="s">
        <v>4</v>
      </c>
      <c r="C49" s="16">
        <v>94</v>
      </c>
      <c r="D49" s="6" t="s">
        <v>44</v>
      </c>
      <c r="I49" s="16">
        <f>3+5+2</f>
        <v>10</v>
      </c>
      <c r="J49" s="16">
        <v>0</v>
      </c>
      <c r="K49" s="16">
        <f>SUM(I49:J49)</f>
        <v>10</v>
      </c>
    </row>
    <row r="51" spans="2:12" ht="14.25">
      <c r="B51" s="11" t="s">
        <v>47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21" ht="26.25" customHeight="1">
      <c r="A52" s="28" t="s">
        <v>2</v>
      </c>
      <c r="B52" s="22" t="s">
        <v>3</v>
      </c>
      <c r="C52" s="23" t="s">
        <v>4</v>
      </c>
      <c r="D52" s="27" t="s">
        <v>5</v>
      </c>
      <c r="E52" s="24" t="s">
        <v>6</v>
      </c>
      <c r="F52" s="27" t="s">
        <v>7</v>
      </c>
      <c r="G52" s="19" t="s">
        <v>8</v>
      </c>
      <c r="H52" s="19" t="s">
        <v>9</v>
      </c>
      <c r="I52" s="19" t="s">
        <v>10</v>
      </c>
      <c r="J52" s="19" t="s">
        <v>11</v>
      </c>
      <c r="K52" s="19" t="s">
        <v>12</v>
      </c>
      <c r="L52" s="5" t="s">
        <v>13</v>
      </c>
      <c r="M52" s="4" t="s">
        <v>48</v>
      </c>
      <c r="N52" s="26" t="s">
        <v>4</v>
      </c>
      <c r="O52" s="19" t="s">
        <v>15</v>
      </c>
      <c r="P52" s="19" t="s">
        <v>16</v>
      </c>
      <c r="Q52" s="19" t="s">
        <v>11</v>
      </c>
      <c r="R52" s="19" t="s">
        <v>17</v>
      </c>
      <c r="S52" s="24" t="s">
        <v>18</v>
      </c>
      <c r="T52" s="24" t="s">
        <v>6</v>
      </c>
      <c r="U52" s="24" t="s">
        <v>19</v>
      </c>
    </row>
    <row r="53" spans="1:21" ht="12.75">
      <c r="A53" s="29">
        <v>35876</v>
      </c>
      <c r="B53" s="10">
        <v>96</v>
      </c>
      <c r="C53" s="13">
        <v>92</v>
      </c>
      <c r="D53">
        <f aca="true" t="shared" si="18" ref="D53:D66">S53</f>
        <v>6</v>
      </c>
      <c r="E53">
        <f aca="true" t="shared" si="19" ref="E53:E66">T53</f>
        <v>6</v>
      </c>
      <c r="F53">
        <f aca="true" t="shared" si="20" ref="F53:F66">U53</f>
        <v>6</v>
      </c>
      <c r="G53" s="2">
        <f aca="true" t="shared" si="21" ref="G53:G66">(O53+P53)/60</f>
        <v>78.81666666666666</v>
      </c>
      <c r="H53" s="2">
        <f aca="true" t="shared" si="22" ref="H53:H66">O53/60</f>
        <v>73.13333333333334</v>
      </c>
      <c r="I53" s="2">
        <f aca="true" t="shared" si="23" ref="I53:I66">Q53+R53</f>
        <v>1247.1999999999998</v>
      </c>
      <c r="J53" s="2">
        <f aca="true" t="shared" si="24" ref="J53:J66">Q53</f>
        <v>1045.6</v>
      </c>
      <c r="K53" s="21">
        <v>26</v>
      </c>
      <c r="L53" s="20" t="s">
        <v>20</v>
      </c>
      <c r="M53" s="10">
        <v>96</v>
      </c>
      <c r="N53" s="9">
        <v>92</v>
      </c>
      <c r="O53">
        <v>4388</v>
      </c>
      <c r="P53">
        <v>341</v>
      </c>
      <c r="Q53">
        <v>1045.6</v>
      </c>
      <c r="R53">
        <v>201.6</v>
      </c>
      <c r="S53">
        <v>6</v>
      </c>
      <c r="T53">
        <v>6</v>
      </c>
      <c r="U53">
        <v>6</v>
      </c>
    </row>
    <row r="54" spans="1:21" ht="12.75">
      <c r="A54" s="29">
        <v>35876</v>
      </c>
      <c r="B54" s="10">
        <v>104</v>
      </c>
      <c r="C54" s="13">
        <v>92</v>
      </c>
      <c r="D54">
        <f t="shared" si="18"/>
        <v>7</v>
      </c>
      <c r="E54">
        <f t="shared" si="19"/>
        <v>7</v>
      </c>
      <c r="F54">
        <f t="shared" si="20"/>
        <v>8</v>
      </c>
      <c r="G54" s="2">
        <f t="shared" si="21"/>
        <v>120.9</v>
      </c>
      <c r="H54" s="2">
        <f t="shared" si="22"/>
        <v>113.76666666666667</v>
      </c>
      <c r="I54" s="2">
        <f t="shared" si="23"/>
        <v>1681.4</v>
      </c>
      <c r="J54" s="2">
        <f t="shared" si="24"/>
        <v>1458.4</v>
      </c>
      <c r="K54" s="21">
        <f>(1637+1630+1192+1200)/2/64</f>
        <v>44.2109375</v>
      </c>
      <c r="L54" s="20" t="s">
        <v>21</v>
      </c>
      <c r="M54" s="10">
        <v>104</v>
      </c>
      <c r="N54" s="9">
        <v>92</v>
      </c>
      <c r="O54">
        <v>6826</v>
      </c>
      <c r="P54">
        <v>428</v>
      </c>
      <c r="Q54">
        <v>1458.4</v>
      </c>
      <c r="R54">
        <v>223</v>
      </c>
      <c r="S54">
        <v>7</v>
      </c>
      <c r="T54">
        <v>7</v>
      </c>
      <c r="U54">
        <v>8</v>
      </c>
    </row>
    <row r="55" spans="1:21" ht="12.75">
      <c r="A55" s="29">
        <v>35820</v>
      </c>
      <c r="B55" s="7">
        <v>125</v>
      </c>
      <c r="C55" s="14">
        <v>91</v>
      </c>
      <c r="D55">
        <f t="shared" si="18"/>
        <v>7</v>
      </c>
      <c r="E55">
        <f t="shared" si="19"/>
        <v>7</v>
      </c>
      <c r="F55">
        <f t="shared" si="20"/>
        <v>7</v>
      </c>
      <c r="G55" s="2">
        <f t="shared" si="21"/>
        <v>94.21666666666667</v>
      </c>
      <c r="H55" s="2">
        <f t="shared" si="22"/>
        <v>87.61666666666666</v>
      </c>
      <c r="I55" s="2">
        <f t="shared" si="23"/>
        <v>1714.8999999999999</v>
      </c>
      <c r="J55" s="2">
        <f t="shared" si="24"/>
        <v>1505.3</v>
      </c>
      <c r="K55" s="14">
        <v>34.3</v>
      </c>
      <c r="L55" s="20" t="s">
        <v>22</v>
      </c>
      <c r="M55" s="7">
        <v>125</v>
      </c>
      <c r="N55">
        <v>91</v>
      </c>
      <c r="O55">
        <v>5257</v>
      </c>
      <c r="P55">
        <v>396</v>
      </c>
      <c r="Q55">
        <v>1505.3</v>
      </c>
      <c r="R55">
        <v>209.6</v>
      </c>
      <c r="S55">
        <v>7</v>
      </c>
      <c r="T55">
        <v>7</v>
      </c>
      <c r="U55">
        <v>7</v>
      </c>
    </row>
    <row r="56" spans="1:21" ht="12.75">
      <c r="A56" s="29">
        <v>35820</v>
      </c>
      <c r="B56" s="7">
        <v>130</v>
      </c>
      <c r="C56" s="14">
        <v>91</v>
      </c>
      <c r="D56">
        <f t="shared" si="18"/>
        <v>4</v>
      </c>
      <c r="E56">
        <f t="shared" si="19"/>
        <v>4</v>
      </c>
      <c r="F56">
        <f t="shared" si="20"/>
        <v>4</v>
      </c>
      <c r="G56" s="2">
        <f t="shared" si="21"/>
        <v>58.8</v>
      </c>
      <c r="H56" s="2">
        <f t="shared" si="22"/>
        <v>54.666666666666664</v>
      </c>
      <c r="I56" s="2">
        <f t="shared" si="23"/>
        <v>1018</v>
      </c>
      <c r="J56" s="2">
        <f t="shared" si="24"/>
        <v>893.2</v>
      </c>
      <c r="K56" s="14">
        <v>31.2</v>
      </c>
      <c r="L56" s="20" t="s">
        <v>23</v>
      </c>
      <c r="M56" s="7">
        <v>130</v>
      </c>
      <c r="N56">
        <v>91</v>
      </c>
      <c r="O56">
        <v>3280</v>
      </c>
      <c r="P56">
        <v>248</v>
      </c>
      <c r="Q56">
        <v>893.2</v>
      </c>
      <c r="R56">
        <v>124.8</v>
      </c>
      <c r="S56">
        <v>4</v>
      </c>
      <c r="T56">
        <v>4</v>
      </c>
      <c r="U56">
        <v>4</v>
      </c>
    </row>
    <row r="57" spans="1:21" ht="12.75">
      <c r="A57" s="29">
        <v>35876</v>
      </c>
      <c r="B57" s="10">
        <v>167</v>
      </c>
      <c r="C57" s="13">
        <v>92</v>
      </c>
      <c r="D57">
        <f t="shared" si="18"/>
        <v>3</v>
      </c>
      <c r="E57">
        <f t="shared" si="19"/>
        <v>3</v>
      </c>
      <c r="F57">
        <f t="shared" si="20"/>
        <v>3</v>
      </c>
      <c r="G57" s="2">
        <f t="shared" si="21"/>
        <v>57.78333333333333</v>
      </c>
      <c r="H57" s="2">
        <f t="shared" si="22"/>
        <v>52.93333333333333</v>
      </c>
      <c r="I57" s="2">
        <f t="shared" si="23"/>
        <v>947.8000000000001</v>
      </c>
      <c r="J57" s="2">
        <f t="shared" si="24"/>
        <v>771.2</v>
      </c>
      <c r="K57" s="14">
        <v>21.4</v>
      </c>
      <c r="L57" s="20" t="s">
        <v>24</v>
      </c>
      <c r="M57" s="10">
        <v>167</v>
      </c>
      <c r="N57" s="9">
        <v>92</v>
      </c>
      <c r="O57">
        <v>3176</v>
      </c>
      <c r="P57">
        <v>291</v>
      </c>
      <c r="Q57">
        <v>771.2</v>
      </c>
      <c r="R57">
        <v>176.6</v>
      </c>
      <c r="S57">
        <v>3</v>
      </c>
      <c r="T57">
        <v>3</v>
      </c>
      <c r="U57">
        <v>3</v>
      </c>
    </row>
    <row r="58" spans="1:21" ht="12.75">
      <c r="A58" s="29">
        <v>35820</v>
      </c>
      <c r="B58" s="7">
        <v>205</v>
      </c>
      <c r="C58" s="14">
        <v>91</v>
      </c>
      <c r="D58">
        <f t="shared" si="18"/>
        <v>6</v>
      </c>
      <c r="E58">
        <f t="shared" si="19"/>
        <v>6</v>
      </c>
      <c r="F58">
        <f t="shared" si="20"/>
        <v>6</v>
      </c>
      <c r="G58" s="2">
        <f t="shared" si="21"/>
        <v>105.88333333333334</v>
      </c>
      <c r="H58" s="2">
        <f t="shared" si="22"/>
        <v>102.53333333333333</v>
      </c>
      <c r="I58" s="2">
        <f t="shared" si="23"/>
        <v>1602.7</v>
      </c>
      <c r="J58" s="2">
        <f t="shared" si="24"/>
        <v>1489.5</v>
      </c>
      <c r="K58" s="21">
        <f>((2186+2219)/2/64)-380/64</f>
        <v>28.4765625</v>
      </c>
      <c r="L58" s="20" t="s">
        <v>26</v>
      </c>
      <c r="M58" s="7">
        <v>205</v>
      </c>
      <c r="N58">
        <v>91</v>
      </c>
      <c r="O58">
        <v>6152</v>
      </c>
      <c r="P58">
        <v>201</v>
      </c>
      <c r="Q58">
        <v>1489.5</v>
      </c>
      <c r="R58">
        <v>113.2</v>
      </c>
      <c r="S58">
        <v>6</v>
      </c>
      <c r="T58">
        <v>6</v>
      </c>
      <c r="U58">
        <v>6</v>
      </c>
    </row>
    <row r="59" spans="1:21" ht="12.75">
      <c r="A59" s="29">
        <v>35841</v>
      </c>
      <c r="B59" s="7">
        <v>218</v>
      </c>
      <c r="C59" s="14">
        <v>94</v>
      </c>
      <c r="D59">
        <f t="shared" si="18"/>
        <v>3</v>
      </c>
      <c r="E59">
        <f t="shared" si="19"/>
        <v>3</v>
      </c>
      <c r="F59">
        <f t="shared" si="20"/>
        <v>3</v>
      </c>
      <c r="G59" s="2">
        <f t="shared" si="21"/>
        <v>38.666666666666664</v>
      </c>
      <c r="H59" s="2">
        <f t="shared" si="22"/>
        <v>35.983333333333334</v>
      </c>
      <c r="I59" s="2">
        <f t="shared" si="23"/>
        <v>454.29999999999995</v>
      </c>
      <c r="J59" s="2">
        <f t="shared" si="24"/>
        <v>379.4</v>
      </c>
      <c r="K59" s="21">
        <f>472/64</f>
        <v>7.375</v>
      </c>
      <c r="L59" s="20" t="s">
        <v>27</v>
      </c>
      <c r="M59" s="7">
        <v>218</v>
      </c>
      <c r="N59">
        <v>94</v>
      </c>
      <c r="O59">
        <v>2159</v>
      </c>
      <c r="P59">
        <v>161</v>
      </c>
      <c r="Q59">
        <v>379.4</v>
      </c>
      <c r="R59">
        <v>74.9</v>
      </c>
      <c r="S59">
        <v>3</v>
      </c>
      <c r="T59">
        <v>3</v>
      </c>
      <c r="U59">
        <v>3</v>
      </c>
    </row>
    <row r="60" spans="1:21" ht="12.75">
      <c r="A60" s="29">
        <v>35820</v>
      </c>
      <c r="B60" s="7">
        <v>232</v>
      </c>
      <c r="C60" s="14">
        <v>91</v>
      </c>
      <c r="D60">
        <f t="shared" si="18"/>
        <v>7</v>
      </c>
      <c r="E60">
        <f t="shared" si="19"/>
        <v>7</v>
      </c>
      <c r="F60">
        <f t="shared" si="20"/>
        <v>7</v>
      </c>
      <c r="G60" s="2">
        <f t="shared" si="21"/>
        <v>104.96666666666667</v>
      </c>
      <c r="H60" s="2">
        <f t="shared" si="22"/>
        <v>99.4</v>
      </c>
      <c r="I60" s="2">
        <f t="shared" si="23"/>
        <v>1678.2</v>
      </c>
      <c r="J60" s="2">
        <f t="shared" si="24"/>
        <v>1497.3</v>
      </c>
      <c r="K60" s="21">
        <f>(1595+1567)/2/64</f>
        <v>24.703125</v>
      </c>
      <c r="L60" s="20" t="s">
        <v>29</v>
      </c>
      <c r="M60" s="7">
        <v>232</v>
      </c>
      <c r="N60">
        <v>91</v>
      </c>
      <c r="O60">
        <v>5964</v>
      </c>
      <c r="P60">
        <v>334</v>
      </c>
      <c r="Q60">
        <v>1497.3</v>
      </c>
      <c r="R60">
        <v>180.9</v>
      </c>
      <c r="S60">
        <v>7</v>
      </c>
      <c r="T60">
        <v>7</v>
      </c>
      <c r="U60">
        <v>7</v>
      </c>
    </row>
    <row r="61" spans="1:21" ht="12.75">
      <c r="A61" s="29">
        <v>35876</v>
      </c>
      <c r="B61" s="10">
        <v>254</v>
      </c>
      <c r="C61" s="13">
        <v>92</v>
      </c>
      <c r="D61">
        <f t="shared" si="18"/>
        <v>3</v>
      </c>
      <c r="E61">
        <f t="shared" si="19"/>
        <v>3</v>
      </c>
      <c r="F61">
        <f t="shared" si="20"/>
        <v>3</v>
      </c>
      <c r="G61" s="2">
        <f t="shared" si="21"/>
        <v>37.2</v>
      </c>
      <c r="H61" s="2">
        <f t="shared" si="22"/>
        <v>34.7</v>
      </c>
      <c r="I61" s="2">
        <f t="shared" si="23"/>
        <v>484.2</v>
      </c>
      <c r="J61" s="2">
        <f t="shared" si="24"/>
        <v>421.2</v>
      </c>
      <c r="K61" s="14">
        <v>18.8</v>
      </c>
      <c r="L61" s="20" t="s">
        <v>30</v>
      </c>
      <c r="M61" s="10">
        <v>254</v>
      </c>
      <c r="N61" s="9">
        <v>92</v>
      </c>
      <c r="O61">
        <v>2082</v>
      </c>
      <c r="P61">
        <v>150</v>
      </c>
      <c r="Q61">
        <v>421.2</v>
      </c>
      <c r="R61">
        <v>63</v>
      </c>
      <c r="S61">
        <v>3</v>
      </c>
      <c r="T61">
        <v>3</v>
      </c>
      <c r="U61">
        <v>3</v>
      </c>
    </row>
    <row r="62" spans="1:21" ht="12.75">
      <c r="A62" s="29">
        <v>35876</v>
      </c>
      <c r="B62" s="10">
        <v>256</v>
      </c>
      <c r="C62" s="13">
        <v>92</v>
      </c>
      <c r="D62">
        <f t="shared" si="18"/>
        <v>3</v>
      </c>
      <c r="E62">
        <f t="shared" si="19"/>
        <v>3</v>
      </c>
      <c r="F62">
        <f t="shared" si="20"/>
        <v>3</v>
      </c>
      <c r="G62" s="2">
        <f t="shared" si="21"/>
        <v>46.18333333333333</v>
      </c>
      <c r="H62" s="2">
        <f t="shared" si="22"/>
        <v>42.75</v>
      </c>
      <c r="I62" s="2">
        <f t="shared" si="23"/>
        <v>672.8</v>
      </c>
      <c r="J62" s="2">
        <f t="shared" si="24"/>
        <v>594.5</v>
      </c>
      <c r="K62" s="14">
        <v>20.2</v>
      </c>
      <c r="L62" s="20" t="s">
        <v>31</v>
      </c>
      <c r="M62" s="10">
        <v>256</v>
      </c>
      <c r="N62" s="9">
        <v>92</v>
      </c>
      <c r="O62">
        <v>2565</v>
      </c>
      <c r="P62">
        <v>206</v>
      </c>
      <c r="Q62">
        <v>594.5</v>
      </c>
      <c r="R62">
        <v>78.3</v>
      </c>
      <c r="S62">
        <v>3</v>
      </c>
      <c r="T62">
        <v>3</v>
      </c>
      <c r="U62">
        <v>3</v>
      </c>
    </row>
    <row r="63" spans="1:21" ht="12.75">
      <c r="A63" s="29">
        <v>35820</v>
      </c>
      <c r="B63" s="7">
        <v>266</v>
      </c>
      <c r="C63" s="13">
        <v>91</v>
      </c>
      <c r="D63">
        <f t="shared" si="18"/>
        <v>4</v>
      </c>
      <c r="E63">
        <f t="shared" si="19"/>
        <v>5</v>
      </c>
      <c r="F63">
        <f t="shared" si="20"/>
        <v>5</v>
      </c>
      <c r="G63" s="2">
        <f t="shared" si="21"/>
        <v>71.16666666666667</v>
      </c>
      <c r="H63" s="2">
        <f t="shared" si="22"/>
        <v>62.85</v>
      </c>
      <c r="I63" s="2">
        <f t="shared" si="23"/>
        <v>1145</v>
      </c>
      <c r="J63" s="2">
        <f t="shared" si="24"/>
        <v>896.4</v>
      </c>
      <c r="K63" s="14">
        <v>22.4</v>
      </c>
      <c r="L63" s="20" t="s">
        <v>32</v>
      </c>
      <c r="M63" s="7">
        <v>266</v>
      </c>
      <c r="N63" s="9">
        <v>91</v>
      </c>
      <c r="O63">
        <v>3771</v>
      </c>
      <c r="P63">
        <v>499</v>
      </c>
      <c r="Q63">
        <v>896.4</v>
      </c>
      <c r="R63">
        <v>248.6</v>
      </c>
      <c r="S63">
        <v>4</v>
      </c>
      <c r="T63">
        <v>5</v>
      </c>
      <c r="U63">
        <v>5</v>
      </c>
    </row>
    <row r="64" spans="1:21" ht="12.75">
      <c r="A64" s="29">
        <v>35820</v>
      </c>
      <c r="B64" s="10">
        <v>270</v>
      </c>
      <c r="C64" s="13">
        <v>91</v>
      </c>
      <c r="D64">
        <f t="shared" si="18"/>
        <v>4</v>
      </c>
      <c r="E64">
        <f t="shared" si="19"/>
        <v>4</v>
      </c>
      <c r="F64">
        <f t="shared" si="20"/>
        <v>4</v>
      </c>
      <c r="G64" s="2">
        <f t="shared" si="21"/>
        <v>57.61666666666667</v>
      </c>
      <c r="H64" s="2">
        <f t="shared" si="22"/>
        <v>53.7</v>
      </c>
      <c r="I64" s="2">
        <f t="shared" si="23"/>
        <v>1108.8</v>
      </c>
      <c r="J64" s="2">
        <f t="shared" si="24"/>
        <v>951.3</v>
      </c>
      <c r="K64" s="21">
        <v>35</v>
      </c>
      <c r="L64" s="20" t="s">
        <v>33</v>
      </c>
      <c r="M64" s="10">
        <v>270</v>
      </c>
      <c r="N64" s="9">
        <v>91</v>
      </c>
      <c r="O64">
        <v>3222</v>
      </c>
      <c r="P64">
        <v>235</v>
      </c>
      <c r="Q64">
        <v>951.3</v>
      </c>
      <c r="R64">
        <v>157.5</v>
      </c>
      <c r="S64">
        <v>4</v>
      </c>
      <c r="T64">
        <v>4</v>
      </c>
      <c r="U64">
        <v>4</v>
      </c>
    </row>
    <row r="65" spans="1:21" ht="12.75">
      <c r="A65" s="29">
        <v>35848</v>
      </c>
      <c r="B65" s="7">
        <v>603</v>
      </c>
      <c r="C65" s="13">
        <v>94</v>
      </c>
      <c r="D65">
        <f t="shared" si="18"/>
        <v>5</v>
      </c>
      <c r="E65">
        <f t="shared" si="19"/>
        <v>5</v>
      </c>
      <c r="F65">
        <f t="shared" si="20"/>
        <v>5</v>
      </c>
      <c r="G65" s="2">
        <f t="shared" si="21"/>
        <v>82.9</v>
      </c>
      <c r="H65" s="2">
        <f t="shared" si="22"/>
        <v>79.81666666666666</v>
      </c>
      <c r="I65" s="2">
        <f t="shared" si="23"/>
        <v>841.1</v>
      </c>
      <c r="J65" s="2">
        <f t="shared" si="24"/>
        <v>768.9</v>
      </c>
      <c r="K65" s="21">
        <f>(849+793)/2/64</f>
        <v>12.828125</v>
      </c>
      <c r="L65" s="20" t="s">
        <v>34</v>
      </c>
      <c r="M65" s="7">
        <v>603</v>
      </c>
      <c r="N65" s="9">
        <v>94</v>
      </c>
      <c r="O65">
        <v>4789</v>
      </c>
      <c r="P65">
        <v>185</v>
      </c>
      <c r="Q65">
        <v>768.9</v>
      </c>
      <c r="R65">
        <v>72.2</v>
      </c>
      <c r="S65">
        <v>5</v>
      </c>
      <c r="T65">
        <v>5</v>
      </c>
      <c r="U65">
        <v>5</v>
      </c>
    </row>
    <row r="66" spans="1:21" ht="12.75">
      <c r="A66" s="29">
        <v>35848</v>
      </c>
      <c r="B66" s="10">
        <v>605</v>
      </c>
      <c r="C66" s="13">
        <v>94</v>
      </c>
      <c r="D66">
        <f t="shared" si="18"/>
        <v>2</v>
      </c>
      <c r="E66">
        <f t="shared" si="19"/>
        <v>2</v>
      </c>
      <c r="F66">
        <f t="shared" si="20"/>
        <v>2</v>
      </c>
      <c r="G66" s="2">
        <f t="shared" si="21"/>
        <v>27.55</v>
      </c>
      <c r="H66" s="2">
        <f t="shared" si="22"/>
        <v>26.75</v>
      </c>
      <c r="I66" s="2">
        <f t="shared" si="23"/>
        <v>334.8</v>
      </c>
      <c r="J66" s="2">
        <f t="shared" si="24"/>
        <v>313.2</v>
      </c>
      <c r="K66" s="21">
        <f>(362+275)/2/64</f>
        <v>4.9765625</v>
      </c>
      <c r="L66" s="20" t="s">
        <v>35</v>
      </c>
      <c r="M66" s="10">
        <v>605</v>
      </c>
      <c r="N66" s="9">
        <v>94</v>
      </c>
      <c r="O66">
        <v>1605</v>
      </c>
      <c r="P66">
        <v>48</v>
      </c>
      <c r="Q66">
        <v>313.2</v>
      </c>
      <c r="R66">
        <v>21.6</v>
      </c>
      <c r="S66">
        <v>2</v>
      </c>
      <c r="T66">
        <v>2</v>
      </c>
      <c r="U66">
        <v>2</v>
      </c>
    </row>
    <row r="67" spans="3:21" ht="18.75" customHeight="1">
      <c r="C67" s="18" t="s">
        <v>36</v>
      </c>
      <c r="D67" s="8">
        <f aca="true" t="shared" si="25" ref="D67:J67">SUM(D53:D66)</f>
        <v>64</v>
      </c>
      <c r="E67" s="8">
        <f t="shared" si="25"/>
        <v>65</v>
      </c>
      <c r="F67" s="8">
        <f t="shared" si="25"/>
        <v>66</v>
      </c>
      <c r="G67" s="3">
        <f t="shared" si="25"/>
        <v>982.6499999999999</v>
      </c>
      <c r="H67" s="3">
        <f t="shared" si="25"/>
        <v>920.6000000000001</v>
      </c>
      <c r="I67" s="3">
        <f t="shared" si="25"/>
        <v>14931.199999999999</v>
      </c>
      <c r="J67" s="3">
        <f t="shared" si="25"/>
        <v>12985.4</v>
      </c>
      <c r="M67" s="10" t="s">
        <v>37</v>
      </c>
      <c r="N67" s="9" t="s">
        <v>1</v>
      </c>
      <c r="O67">
        <f aca="true" t="shared" si="26" ref="O67:U67">SUM(O53:O66)</f>
        <v>55236</v>
      </c>
      <c r="P67">
        <f t="shared" si="26"/>
        <v>3723</v>
      </c>
      <c r="Q67">
        <f t="shared" si="26"/>
        <v>12985.4</v>
      </c>
      <c r="R67">
        <f t="shared" si="26"/>
        <v>1945.8</v>
      </c>
      <c r="S67">
        <f t="shared" si="26"/>
        <v>64</v>
      </c>
      <c r="T67">
        <f t="shared" si="26"/>
        <v>65</v>
      </c>
      <c r="U67">
        <f t="shared" si="26"/>
        <v>66</v>
      </c>
    </row>
    <row r="68" spans="3:14" ht="12.75" customHeight="1">
      <c r="C68" s="18"/>
      <c r="D68" s="8"/>
      <c r="E68" s="8"/>
      <c r="F68" s="8"/>
      <c r="G68" s="3"/>
      <c r="H68" s="3"/>
      <c r="I68" s="3"/>
      <c r="J68" s="3"/>
      <c r="M68" s="10"/>
      <c r="N68" s="9"/>
    </row>
    <row r="69" spans="3:14" ht="12.75" customHeight="1">
      <c r="C69" s="18"/>
      <c r="D69" s="1"/>
      <c r="E69" s="1"/>
      <c r="F69" s="1"/>
      <c r="G69" s="3"/>
      <c r="H69" s="3"/>
      <c r="I69" s="6" t="s">
        <v>1</v>
      </c>
      <c r="J69" s="6" t="s">
        <v>39</v>
      </c>
      <c r="M69" s="10"/>
      <c r="N69" s="9"/>
    </row>
    <row r="70" spans="3:14" ht="12.75" customHeight="1">
      <c r="C70" s="18"/>
      <c r="H70" s="16" t="s">
        <v>1</v>
      </c>
      <c r="I70" s="16" t="s">
        <v>40</v>
      </c>
      <c r="J70" s="16" t="s">
        <v>41</v>
      </c>
      <c r="K70" s="16" t="s">
        <v>36</v>
      </c>
      <c r="M70" s="10"/>
      <c r="N70" s="9"/>
    </row>
    <row r="71" spans="2:11" ht="10.5" customHeight="1">
      <c r="B71" s="15" t="s">
        <v>4</v>
      </c>
      <c r="C71" s="16">
        <v>91</v>
      </c>
      <c r="D71" s="6" t="s">
        <v>42</v>
      </c>
      <c r="I71" s="16">
        <v>33</v>
      </c>
      <c r="J71" s="16">
        <v>0</v>
      </c>
      <c r="K71" s="16">
        <f>SUM(I71:J71)</f>
        <v>33</v>
      </c>
    </row>
    <row r="72" spans="2:11" ht="10.5" customHeight="1">
      <c r="B72" s="15" t="s">
        <v>4</v>
      </c>
      <c r="C72" s="16">
        <v>92</v>
      </c>
      <c r="D72" s="6" t="s">
        <v>43</v>
      </c>
      <c r="I72" s="16">
        <v>22</v>
      </c>
      <c r="J72" s="16">
        <v>1</v>
      </c>
      <c r="K72" s="16">
        <f>SUM(I72:J72)</f>
        <v>23</v>
      </c>
    </row>
    <row r="73" spans="2:11" ht="10.5" customHeight="1">
      <c r="B73" s="15" t="s">
        <v>4</v>
      </c>
      <c r="C73" s="16">
        <v>94</v>
      </c>
      <c r="D73" s="6" t="s">
        <v>44</v>
      </c>
      <c r="I73" s="16">
        <f>3+5+2</f>
        <v>10</v>
      </c>
      <c r="J73" s="16">
        <v>0</v>
      </c>
      <c r="K73" s="16">
        <f>SUM(I73:J73)</f>
        <v>10</v>
      </c>
    </row>
  </sheetData>
  <printOptions/>
  <pageMargins left="0.31" right="0.23" top="1.61" bottom="0.88" header="0.77" footer="0.36"/>
  <pageSetup horizontalDpi="600" verticalDpi="600" orientation="landscape" scale="125" r:id="rId1"/>
  <headerFooter alignWithMargins="0">
    <oddHeader>&amp;C&amp;8LOS ANGELES COUNTY METROPOLITAN TRANSPORTATION AUTHORITY
SCHEDULED SERVICE OPERATING COST FACTORS
&amp;"Arial,Bold"&amp;10EFFECTIVE VARIOUS DATES EARLY 1998&amp;RREPORT NO. 4-24
CONTRACT LINES
</oddHeader>
    <oddFooter>&amp;L&amp;8&amp;A&amp;CBuses reflect block assignments;
interline savings are not available.&amp;R&amp;8&amp;D</oddFooter>
  </headerFooter>
  <rowBreaks count="2" manualBreakCount="2">
    <brk id="25" max="65535" man="1"/>
    <brk id="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Jeff Neely</cp:lastModifiedBy>
  <cp:lastPrinted>1998-05-13T23:26:07Z</cp:lastPrinted>
  <dcterms:created xsi:type="dcterms:W3CDTF">1997-03-04T19:54:26Z</dcterms:created>
  <dcterms:modified xsi:type="dcterms:W3CDTF">2005-01-31T23:10:02Z</dcterms:modified>
  <cp:category/>
  <cp:version/>
  <cp:contentType/>
  <cp:contentStatus/>
</cp:coreProperties>
</file>